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73" i="3" s="1"/>
  <c r="H162"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G27" i="37" s="1"/>
  <c r="C27" i="37"/>
  <c r="D27" i="37"/>
  <c r="B28" i="37"/>
  <c r="G28" i="37" s="1"/>
  <c r="C28" i="37"/>
  <c r="D28" i="37"/>
  <c r="B29" i="37"/>
  <c r="C29" i="37"/>
  <c r="D29" i="37"/>
  <c r="B30" i="37"/>
  <c r="C30" i="37"/>
  <c r="D30" i="37"/>
  <c r="B31" i="37"/>
  <c r="G31" i="37" s="1"/>
  <c r="C31" i="37"/>
  <c r="D31" i="37"/>
  <c r="B32" i="37"/>
  <c r="G32" i="37" s="1"/>
  <c r="C32" i="37"/>
  <c r="D32" i="37"/>
  <c r="B33" i="37"/>
  <c r="B34" i="37"/>
  <c r="G34" i="37" s="1"/>
  <c r="C34" i="37"/>
  <c r="D34" i="37"/>
  <c r="B35" i="37"/>
  <c r="G35" i="37" s="1"/>
  <c r="C35" i="37"/>
  <c r="D35" i="37"/>
  <c r="B36" i="37"/>
  <c r="B37" i="37"/>
  <c r="G37" i="37" s="1"/>
  <c r="C37" i="37"/>
  <c r="D37" i="37"/>
  <c r="B38" i="37"/>
  <c r="G38" i="37" s="1"/>
  <c r="C38" i="37"/>
  <c r="D38" i="37"/>
  <c r="B39" i="37"/>
  <c r="C39" i="37"/>
  <c r="D39" i="37"/>
  <c r="B40" i="37"/>
  <c r="B41" i="37"/>
  <c r="B42" i="37"/>
  <c r="G42" i="37" s="1"/>
  <c r="C42" i="37"/>
  <c r="D42" i="37"/>
  <c r="B43" i="37"/>
  <c r="C43" i="37"/>
  <c r="D43" i="37"/>
  <c r="B44" i="37"/>
  <c r="C44" i="37"/>
  <c r="D44" i="37"/>
  <c r="B45" i="37"/>
  <c r="G45" i="37" s="1"/>
  <c r="C45" i="37"/>
  <c r="D45" i="37"/>
  <c r="B46" i="37"/>
  <c r="B47" i="37"/>
  <c r="B48" i="37"/>
  <c r="C48" i="37"/>
  <c r="D48" i="37"/>
  <c r="B49" i="37"/>
  <c r="G49" i="37" s="1"/>
  <c r="C49" i="37"/>
  <c r="D49" i="37"/>
  <c r="B50" i="37"/>
  <c r="B51" i="37"/>
  <c r="C51" i="37"/>
  <c r="D51" i="37"/>
  <c r="G51" i="37"/>
  <c r="B52" i="37"/>
  <c r="C52" i="37"/>
  <c r="D52" i="37"/>
  <c r="G52" i="37"/>
  <c r="B53" i="37"/>
  <c r="C53" i="37"/>
  <c r="D53" i="37"/>
  <c r="G53" i="37"/>
  <c r="B54" i="37"/>
  <c r="C54" i="37"/>
  <c r="D54" i="37"/>
  <c r="G54" i="37"/>
  <c r="B55" i="37"/>
  <c r="B56" i="37"/>
  <c r="C56" i="37"/>
  <c r="D56" i="37"/>
  <c r="B57" i="37"/>
  <c r="G57" i="37" s="1"/>
  <c r="C57" i="37"/>
  <c r="D57" i="37"/>
  <c r="B58" i="37"/>
  <c r="B59" i="37"/>
  <c r="C59" i="37"/>
  <c r="D59" i="37"/>
  <c r="B60" i="37"/>
  <c r="C60" i="37"/>
  <c r="D60" i="37"/>
  <c r="G60" i="37"/>
  <c r="B61" i="37"/>
  <c r="B62" i="37"/>
  <c r="C62" i="37"/>
  <c r="D62" i="37"/>
  <c r="B63" i="37"/>
  <c r="G63" i="37" s="1"/>
  <c r="C63" i="37"/>
  <c r="D63" i="37"/>
  <c r="B64" i="37"/>
  <c r="B65" i="37"/>
  <c r="C65" i="37"/>
  <c r="D65" i="37"/>
  <c r="G65" i="37" s="1"/>
  <c r="B66" i="37"/>
  <c r="C66" i="37"/>
  <c r="D66" i="37"/>
  <c r="G66" i="37"/>
  <c r="B67" i="37"/>
  <c r="B68" i="37"/>
  <c r="C68" i="37"/>
  <c r="D68" i="37"/>
  <c r="B69" i="37"/>
  <c r="G69" i="37" s="1"/>
  <c r="C69" i="37"/>
  <c r="D69" i="37"/>
  <c r="B70" i="37"/>
  <c r="B71" i="37"/>
  <c r="C71" i="37"/>
  <c r="D71" i="37"/>
  <c r="G71" i="37"/>
  <c r="B72" i="37"/>
  <c r="C72" i="37"/>
  <c r="D72" i="37"/>
  <c r="G72" i="37"/>
  <c r="B73" i="37"/>
  <c r="C73" i="37"/>
  <c r="D73" i="37"/>
  <c r="G73" i="37"/>
  <c r="B74" i="37"/>
  <c r="C74" i="37"/>
  <c r="D74" i="37"/>
  <c r="G74" i="37"/>
  <c r="B75" i="37"/>
  <c r="B76" i="37"/>
  <c r="B77" i="37"/>
  <c r="G77" i="37" s="1"/>
  <c r="C77" i="37"/>
  <c r="D77" i="37"/>
  <c r="B78" i="37"/>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G85" i="37" s="1"/>
  <c r="C85" i="37"/>
  <c r="D85" i="37"/>
  <c r="B86" i="37"/>
  <c r="C86" i="37"/>
  <c r="D86" i="37"/>
  <c r="B87" i="37"/>
  <c r="C87" i="37"/>
  <c r="D87" i="37"/>
  <c r="B88" i="37"/>
  <c r="G88" i="37" s="1"/>
  <c r="C88" i="37"/>
  <c r="D88" i="37"/>
  <c r="B89" i="37"/>
  <c r="G89" i="37" s="1"/>
  <c r="C89" i="37"/>
  <c r="D89" i="37"/>
  <c r="B90" i="37"/>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G100" i="37" s="1"/>
  <c r="C100" i="37"/>
  <c r="D100" i="37"/>
  <c r="B101" i="37"/>
  <c r="C101" i="37"/>
  <c r="D101" i="37"/>
  <c r="B102" i="37"/>
  <c r="C102" i="37"/>
  <c r="D102" i="37"/>
  <c r="B103" i="37"/>
  <c r="G103" i="37" s="1"/>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B128" i="37"/>
  <c r="B129" i="37"/>
  <c r="C129" i="37"/>
  <c r="D129" i="37"/>
  <c r="B130" i="37"/>
  <c r="G130" i="37" s="1"/>
  <c r="C130" i="37"/>
  <c r="D130" i="37"/>
  <c r="B131" i="37"/>
  <c r="B132" i="37"/>
  <c r="B133" i="37"/>
  <c r="C133" i="37"/>
  <c r="D133" i="37"/>
  <c r="B134" i="37"/>
  <c r="C134" i="37"/>
  <c r="G134" i="37" s="1"/>
  <c r="D134" i="37"/>
  <c r="B135" i="37"/>
  <c r="C135" i="37"/>
  <c r="G135" i="37" s="1"/>
  <c r="D135" i="37"/>
  <c r="B136" i="37"/>
  <c r="C136" i="37"/>
  <c r="D136" i="37"/>
  <c r="G136" i="37" s="1"/>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C148" i="37"/>
  <c r="D148" i="37"/>
  <c r="B149" i="37"/>
  <c r="B150" i="37"/>
  <c r="B151" i="37"/>
  <c r="B152" i="37"/>
  <c r="C152" i="37"/>
  <c r="D152" i="37"/>
  <c r="B153" i="37"/>
  <c r="C153" i="37"/>
  <c r="D153" i="37"/>
  <c r="B154" i="37"/>
  <c r="C154" i="37"/>
  <c r="D154" i="37"/>
  <c r="B155" i="37"/>
  <c r="G155" i="37" s="1"/>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H179" i="37" s="1"/>
  <c r="B180" i="37"/>
  <c r="C180" i="37"/>
  <c r="D180" i="37"/>
  <c r="B181" i="37"/>
  <c r="C181" i="37"/>
  <c r="D181" i="37"/>
  <c r="B182" i="37"/>
  <c r="G182" i="37" s="1"/>
  <c r="C182" i="37"/>
  <c r="D182" i="37"/>
  <c r="B183" i="37"/>
  <c r="G183" i="37" s="1"/>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G193" i="37" s="1"/>
  <c r="C193" i="37"/>
  <c r="D193" i="37"/>
  <c r="B194" i="37"/>
  <c r="B195" i="37"/>
  <c r="B196" i="37"/>
  <c r="C196" i="37"/>
  <c r="G196" i="37" s="1"/>
  <c r="D196" i="37"/>
  <c r="B197" i="37"/>
  <c r="C197" i="37"/>
  <c r="D197" i="37"/>
  <c r="B198" i="37"/>
  <c r="C198" i="37"/>
  <c r="D198" i="37"/>
  <c r="B199" i="37"/>
  <c r="C199" i="37"/>
  <c r="G199" i="37" s="1"/>
  <c r="D199" i="37"/>
  <c r="B200" i="37"/>
  <c r="B201" i="37"/>
  <c r="G201" i="37" s="1"/>
  <c r="C201" i="37"/>
  <c r="D201" i="37"/>
  <c r="B202" i="37"/>
  <c r="C202" i="37"/>
  <c r="D202" i="37"/>
  <c r="B203" i="37"/>
  <c r="C203" i="37"/>
  <c r="D203" i="37"/>
  <c r="B204" i="37"/>
  <c r="G204" i="37" s="1"/>
  <c r="C204" i="37"/>
  <c r="D204" i="37"/>
  <c r="B205" i="37"/>
  <c r="G205" i="37" s="1"/>
  <c r="C205" i="37"/>
  <c r="D205" i="37"/>
  <c r="B206" i="37"/>
  <c r="C206" i="37"/>
  <c r="D206" i="37"/>
  <c r="B207" i="37"/>
  <c r="C207" i="37"/>
  <c r="D207" i="37"/>
  <c r="B208" i="37"/>
  <c r="B209" i="37"/>
  <c r="G209" i="37" s="1"/>
  <c r="C209" i="37"/>
  <c r="D209" i="37"/>
  <c r="B210" i="37"/>
  <c r="C210" i="37"/>
  <c r="D210" i="37"/>
  <c r="B211" i="37"/>
  <c r="C211" i="37"/>
  <c r="D211" i="37"/>
  <c r="B212" i="37"/>
  <c r="G212" i="37" s="1"/>
  <c r="C212" i="37"/>
  <c r="D212" i="37"/>
  <c r="B213" i="37"/>
  <c r="B214" i="37"/>
  <c r="B215" i="37"/>
  <c r="C215" i="37"/>
  <c r="G215" i="37" s="1"/>
  <c r="D215" i="37"/>
  <c r="B216" i="37"/>
  <c r="C216" i="37"/>
  <c r="G216" i="37" s="1"/>
  <c r="D216" i="37"/>
  <c r="B217" i="37"/>
  <c r="B218" i="37"/>
  <c r="C218" i="37"/>
  <c r="D218" i="37"/>
  <c r="B219" i="37"/>
  <c r="C219" i="37"/>
  <c r="D219" i="37"/>
  <c r="B220" i="37"/>
  <c r="G220" i="37" s="1"/>
  <c r="C220" i="37"/>
  <c r="D220" i="37"/>
  <c r="B221" i="37"/>
  <c r="G221" i="37" s="1"/>
  <c r="C221" i="37"/>
  <c r="D221" i="37"/>
  <c r="B222" i="37"/>
  <c r="B223" i="37"/>
  <c r="B224" i="37"/>
  <c r="C224" i="37"/>
  <c r="D224" i="37"/>
  <c r="G224" i="37"/>
  <c r="B225" i="37"/>
  <c r="C225" i="37"/>
  <c r="D225" i="37"/>
  <c r="G225" i="37"/>
  <c r="B226" i="37"/>
  <c r="B227" i="37"/>
  <c r="C227" i="37"/>
  <c r="D227" i="37"/>
  <c r="B228" i="37"/>
  <c r="C228" i="37"/>
  <c r="D228" i="37"/>
  <c r="B229" i="37"/>
  <c r="B230" i="37"/>
  <c r="G230" i="37" s="1"/>
  <c r="C230" i="37"/>
  <c r="D230" i="37"/>
  <c r="B231" i="37"/>
  <c r="G231" i="37" s="1"/>
  <c r="C231" i="37"/>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G240" i="37" s="1"/>
  <c r="D240" i="37"/>
  <c r="B241" i="37"/>
  <c r="C241" i="37"/>
  <c r="G241" i="37" s="1"/>
  <c r="D241" i="37"/>
  <c r="B242" i="37"/>
  <c r="B243" i="37"/>
  <c r="C243" i="37"/>
  <c r="D243" i="37"/>
  <c r="B244" i="37"/>
  <c r="C244" i="37"/>
  <c r="D244" i="37"/>
  <c r="B245" i="37"/>
  <c r="G245" i="37" s="1"/>
  <c r="C245" i="37"/>
  <c r="D245" i="37"/>
  <c r="B246" i="37"/>
  <c r="G246" i="37" s="1"/>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H255" i="37" s="1"/>
  <c r="D255" i="37"/>
  <c r="B256" i="37"/>
  <c r="C256" i="37"/>
  <c r="D256" i="37"/>
  <c r="B257" i="37"/>
  <c r="C257" i="37"/>
  <c r="G257" i="37" s="1"/>
  <c r="D257" i="37"/>
  <c r="B258" i="37"/>
  <c r="B259" i="37"/>
  <c r="B260" i="37"/>
  <c r="C260" i="37"/>
  <c r="H260" i="37" s="1"/>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C268" i="37"/>
  <c r="G268" i="37" s="1"/>
  <c r="D268" i="37"/>
  <c r="B269" i="37"/>
  <c r="C269" i="37"/>
  <c r="G269" i="37" s="1"/>
  <c r="D269" i="37"/>
  <c r="B270" i="37"/>
  <c r="C270" i="37"/>
  <c r="D270" i="37"/>
  <c r="B271" i="37"/>
  <c r="C271" i="37"/>
  <c r="D271" i="37"/>
  <c r="B272" i="37"/>
  <c r="C272" i="37"/>
  <c r="D272" i="37"/>
  <c r="B273" i="37"/>
  <c r="B274" i="37"/>
  <c r="G274" i="37" s="1"/>
  <c r="C274" i="37"/>
  <c r="D274" i="37"/>
  <c r="B275" i="37"/>
  <c r="C275" i="37"/>
  <c r="D275" i="37"/>
  <c r="B276" i="37"/>
  <c r="C276" i="37"/>
  <c r="D276" i="37"/>
  <c r="B277" i="37"/>
  <c r="G277" i="37" s="1"/>
  <c r="C277" i="37"/>
  <c r="D277" i="37"/>
  <c r="B278" i="37"/>
  <c r="G278" i="37" s="1"/>
  <c r="C278" i="37"/>
  <c r="D278" i="37"/>
  <c r="B279" i="37"/>
  <c r="C279" i="37"/>
  <c r="D279" i="37"/>
  <c r="B280" i="37"/>
  <c r="B281" i="37"/>
  <c r="B282" i="37"/>
  <c r="B283" i="37"/>
  <c r="B284" i="37"/>
  <c r="B285" i="37"/>
  <c r="C285" i="37"/>
  <c r="D285" i="37"/>
  <c r="B286" i="37"/>
  <c r="G286" i="37" s="1"/>
  <c r="C286" i="37"/>
  <c r="D286" i="37"/>
  <c r="B287" i="37"/>
  <c r="C287" i="37"/>
  <c r="D287" i="37"/>
  <c r="B288" i="37"/>
  <c r="C288" i="37"/>
  <c r="D288" i="37"/>
  <c r="B289" i="37"/>
  <c r="G289" i="37" s="1"/>
  <c r="C289" i="37"/>
  <c r="D289" i="37"/>
  <c r="B290" i="37"/>
  <c r="B291" i="37"/>
  <c r="B292" i="37"/>
  <c r="B293" i="37"/>
  <c r="G293" i="37" s="1"/>
  <c r="C293" i="37"/>
  <c r="D293" i="37"/>
  <c r="B294" i="37"/>
  <c r="G294" i="37" s="1"/>
  <c r="C294" i="37"/>
  <c r="D294" i="37"/>
  <c r="B295" i="37"/>
  <c r="C295" i="37"/>
  <c r="D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C305" i="37"/>
  <c r="D305" i="37"/>
  <c r="B306" i="37"/>
  <c r="C306" i="37"/>
  <c r="D306" i="37"/>
  <c r="B307" i="37"/>
  <c r="C307" i="37"/>
  <c r="D307" i="37"/>
  <c r="B308" i="37"/>
  <c r="C308" i="37"/>
  <c r="G308" i="37" s="1"/>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G325" i="37" s="1"/>
  <c r="C325" i="37"/>
  <c r="D325" i="37"/>
  <c r="B326" i="37"/>
  <c r="C326" i="37"/>
  <c r="D326" i="37"/>
  <c r="B327" i="37"/>
  <c r="C327" i="37"/>
  <c r="D327" i="37"/>
  <c r="B328" i="37"/>
  <c r="B329" i="37"/>
  <c r="C329" i="37"/>
  <c r="G329" i="37" s="1"/>
  <c r="D329" i="37"/>
  <c r="B330" i="37"/>
  <c r="C330" i="37"/>
  <c r="D330" i="37"/>
  <c r="B331" i="37"/>
  <c r="B332" i="37"/>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G345" i="37" s="1"/>
  <c r="B346" i="37"/>
  <c r="C346" i="37"/>
  <c r="D346" i="37"/>
  <c r="G346" i="37" s="1"/>
  <c r="B347" i="37"/>
  <c r="C347" i="37"/>
  <c r="D347" i="37"/>
  <c r="B348" i="37"/>
  <c r="B349" i="37"/>
  <c r="C349" i="37"/>
  <c r="D349" i="37"/>
  <c r="B350" i="37"/>
  <c r="C350" i="37"/>
  <c r="D350" i="37"/>
  <c r="B351" i="37"/>
  <c r="C351" i="37"/>
  <c r="D351" i="37"/>
  <c r="G351" i="37" s="1"/>
  <c r="B352" i="37"/>
  <c r="C352" i="37"/>
  <c r="D352" i="37"/>
  <c r="G352" i="37" s="1"/>
  <c r="B353" i="37"/>
  <c r="C353" i="37"/>
  <c r="D353" i="37"/>
  <c r="B354" i="37"/>
  <c r="C354" i="37"/>
  <c r="D354" i="37"/>
  <c r="B355" i="37"/>
  <c r="B356" i="37"/>
  <c r="B357" i="37"/>
  <c r="C357" i="37"/>
  <c r="D357" i="37"/>
  <c r="B358" i="37"/>
  <c r="C358" i="37"/>
  <c r="D358" i="37"/>
  <c r="B359" i="37"/>
  <c r="C359" i="37"/>
  <c r="D359" i="37"/>
  <c r="G359" i="37" s="1"/>
  <c r="B360" i="37"/>
  <c r="C360" i="37"/>
  <c r="D360" i="37"/>
  <c r="G360" i="37" s="1"/>
  <c r="B361" i="37"/>
  <c r="B362" i="37"/>
  <c r="C362" i="37"/>
  <c r="D362" i="37"/>
  <c r="G362" i="37" s="1"/>
  <c r="B363" i="37"/>
  <c r="C363" i="37"/>
  <c r="D363" i="37"/>
  <c r="B364" i="37"/>
  <c r="C364" i="37"/>
  <c r="D364" i="37"/>
  <c r="H364" i="37" s="1"/>
  <c r="B365" i="37"/>
  <c r="C365" i="37"/>
  <c r="D365" i="37"/>
  <c r="G365" i="37" s="1"/>
  <c r="B366" i="37"/>
  <c r="C366" i="37"/>
  <c r="D366" i="37"/>
  <c r="G366" i="37" s="1"/>
  <c r="B367" i="37"/>
  <c r="C367" i="37"/>
  <c r="D367" i="37"/>
  <c r="B368" i="37"/>
  <c r="C368" i="37"/>
  <c r="D368" i="37"/>
  <c r="B369" i="37"/>
  <c r="C369" i="37"/>
  <c r="D369" i="37"/>
  <c r="G369" i="37" s="1"/>
  <c r="B370" i="37"/>
  <c r="B371" i="37"/>
  <c r="C371" i="37"/>
  <c r="D371" i="37"/>
  <c r="G371" i="37" s="1"/>
  <c r="B372" i="37"/>
  <c r="C372" i="37"/>
  <c r="D372" i="37"/>
  <c r="G372" i="37" s="1"/>
  <c r="B373" i="37"/>
  <c r="C373" i="37"/>
  <c r="D373" i="37"/>
  <c r="B374" i="37"/>
  <c r="C374" i="37"/>
  <c r="D374" i="37"/>
  <c r="B375" i="37"/>
  <c r="B376" i="37"/>
  <c r="C376" i="37"/>
  <c r="D376" i="37"/>
  <c r="B377" i="37"/>
  <c r="C377" i="37"/>
  <c r="D377" i="37"/>
  <c r="G377" i="37" s="1"/>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C402" i="37"/>
  <c r="D402" i="37"/>
  <c r="B403" i="37"/>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G427" i="37" s="1"/>
  <c r="B428" i="37"/>
  <c r="C428" i="37"/>
  <c r="D428" i="37"/>
  <c r="G428" i="37" s="1"/>
  <c r="B429" i="37"/>
  <c r="C429" i="37"/>
  <c r="D429" i="37"/>
  <c r="G429" i="37" s="1"/>
  <c r="B430" i="37"/>
  <c r="C430" i="37"/>
  <c r="D430" i="37"/>
  <c r="G430" i="37" s="1"/>
  <c r="B431" i="37"/>
  <c r="C431" i="37"/>
  <c r="D431" i="37"/>
  <c r="G431" i="37" s="1"/>
  <c r="B432" i="37"/>
  <c r="C432" i="37"/>
  <c r="D432" i="37"/>
  <c r="G432" i="37" s="1"/>
  <c r="B433" i="37"/>
  <c r="B434" i="37"/>
  <c r="C434" i="37"/>
  <c r="D434" i="37"/>
  <c r="B435" i="37"/>
  <c r="C435" i="37"/>
  <c r="D435" i="37"/>
  <c r="B436" i="37"/>
  <c r="G436" i="37" s="1"/>
  <c r="C436" i="37"/>
  <c r="D436" i="37"/>
  <c r="B437" i="37"/>
  <c r="G437" i="37" s="1"/>
  <c r="C437" i="37"/>
  <c r="D437" i="37"/>
  <c r="B438" i="37"/>
  <c r="B439" i="37"/>
  <c r="C439" i="37"/>
  <c r="D439" i="37"/>
  <c r="B440" i="37"/>
  <c r="C440" i="37"/>
  <c r="D440" i="37"/>
  <c r="B441" i="37"/>
  <c r="C441" i="37"/>
  <c r="D441" i="37"/>
  <c r="G441" i="37" s="1"/>
  <c r="B442" i="37"/>
  <c r="C442" i="37"/>
  <c r="D442" i="37"/>
  <c r="B443" i="37"/>
  <c r="C443" i="37"/>
  <c r="D443" i="37"/>
  <c r="B444" i="37"/>
  <c r="C444" i="37"/>
  <c r="D444" i="37"/>
  <c r="B445" i="37"/>
  <c r="C445" i="37"/>
  <c r="D445" i="37"/>
  <c r="G445" i="37" s="1"/>
  <c r="B446" i="37"/>
  <c r="B447" i="37"/>
  <c r="C447" i="37"/>
  <c r="D447" i="37"/>
  <c r="G447" i="37" s="1"/>
  <c r="B448" i="37"/>
  <c r="C448" i="37"/>
  <c r="D448" i="37"/>
  <c r="G448" i="37" s="1"/>
  <c r="B449" i="37"/>
  <c r="C449" i="37"/>
  <c r="D449" i="37"/>
  <c r="G449" i="37" s="1"/>
  <c r="B450" i="37"/>
  <c r="B451" i="37"/>
  <c r="B452" i="37"/>
  <c r="G452" i="37" s="1"/>
  <c r="C452" i="37"/>
  <c r="D452" i="37"/>
  <c r="B453" i="37"/>
  <c r="C453" i="37"/>
  <c r="D453" i="37"/>
  <c r="B454" i="37"/>
  <c r="B455" i="37"/>
  <c r="C455" i="37"/>
  <c r="D455" i="37"/>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B478" i="37"/>
  <c r="C478" i="37"/>
  <c r="D478" i="37"/>
  <c r="B479" i="37"/>
  <c r="C479" i="37"/>
  <c r="D479" i="37"/>
  <c r="B480" i="37"/>
  <c r="C480" i="37"/>
  <c r="D480" i="37"/>
  <c r="G480" i="37" s="1"/>
  <c r="B481" i="37"/>
  <c r="B482" i="37"/>
  <c r="C482" i="37"/>
  <c r="D482" i="37"/>
  <c r="G482" i="37" s="1"/>
  <c r="B483" i="37"/>
  <c r="C483" i="37"/>
  <c r="D483" i="37"/>
  <c r="G483" i="37" s="1"/>
  <c r="B484" i="37"/>
  <c r="C484" i="37"/>
  <c r="D484" i="37"/>
  <c r="G484" i="37" s="1"/>
  <c r="B485" i="37"/>
  <c r="C485" i="37"/>
  <c r="D485" i="37"/>
  <c r="G485" i="37" s="1"/>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B500" i="37"/>
  <c r="C500" i="37"/>
  <c r="D500" i="37"/>
  <c r="B501" i="37"/>
  <c r="C501" i="37"/>
  <c r="D501" i="37"/>
  <c r="B502" i="37"/>
  <c r="C502" i="37"/>
  <c r="D502" i="37"/>
  <c r="G502" i="37" s="1"/>
  <c r="B503" i="37"/>
  <c r="C503" i="37"/>
  <c r="D503" i="37"/>
  <c r="B504" i="37"/>
  <c r="C504" i="37"/>
  <c r="D504" i="37"/>
  <c r="B505" i="37"/>
  <c r="C505" i="37"/>
  <c r="D505" i="37"/>
  <c r="B506" i="37"/>
  <c r="B507" i="37"/>
  <c r="B508" i="37"/>
  <c r="G508" i="37" s="1"/>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B526" i="37"/>
  <c r="B527" i="37"/>
  <c r="C527" i="37"/>
  <c r="D527" i="37"/>
  <c r="G527" i="37"/>
  <c r="B528" i="37"/>
  <c r="C528" i="37"/>
  <c r="D528" i="37"/>
  <c r="G528" i="37"/>
  <c r="B529" i="37"/>
  <c r="B530" i="37"/>
  <c r="C530" i="37"/>
  <c r="D530" i="37"/>
  <c r="G530" i="37" s="1"/>
  <c r="B531" i="37"/>
  <c r="C531" i="37"/>
  <c r="D531" i="37"/>
  <c r="G531" i="37" s="1"/>
  <c r="B532" i="37"/>
  <c r="C532" i="37"/>
  <c r="D532" i="37"/>
  <c r="G532" i="37" s="1"/>
  <c r="B533" i="37"/>
  <c r="C533" i="37"/>
  <c r="D533" i="37"/>
  <c r="G533" i="37" s="1"/>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B544" i="37"/>
  <c r="C544" i="37"/>
  <c r="D544" i="37"/>
  <c r="G544" i="37" s="1"/>
  <c r="B545" i="37"/>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s="1"/>
  <c r="B556" i="37"/>
  <c r="C556" i="37"/>
  <c r="D556" i="37"/>
  <c r="G556" i="37" s="1"/>
  <c r="B557" i="37"/>
  <c r="C557" i="37"/>
  <c r="D557" i="37"/>
  <c r="G557" i="37" s="1"/>
  <c r="B558" i="37"/>
  <c r="B559" i="37"/>
  <c r="B560" i="37"/>
  <c r="C560" i="37"/>
  <c r="D560" i="37"/>
  <c r="B561" i="37"/>
  <c r="C561" i="37"/>
  <c r="D561" i="37"/>
  <c r="B562" i="37"/>
  <c r="B563" i="37"/>
  <c r="G563" i="37" s="1"/>
  <c r="C563" i="37"/>
  <c r="D563" i="37"/>
  <c r="B564" i="37"/>
  <c r="G564" i="37" s="1"/>
  <c r="C564" i="37"/>
  <c r="D564" i="37"/>
  <c r="B565" i="37"/>
  <c r="B566" i="37"/>
  <c r="G566" i="37" s="1"/>
  <c r="C566" i="37"/>
  <c r="D566" i="37"/>
  <c r="B567" i="37"/>
  <c r="G567" i="37" s="1"/>
  <c r="C567" i="37"/>
  <c r="D567" i="37"/>
  <c r="B568" i="37"/>
  <c r="B569" i="37"/>
  <c r="C569" i="37"/>
  <c r="D569" i="37"/>
  <c r="G569" i="37"/>
  <c r="B570" i="37"/>
  <c r="C570" i="37"/>
  <c r="D570" i="37"/>
  <c r="G570" i="37"/>
  <c r="B571" i="37"/>
  <c r="B572" i="37"/>
  <c r="B573" i="37"/>
  <c r="G573" i="37" s="1"/>
  <c r="C573" i="37"/>
  <c r="D573" i="37"/>
  <c r="B574" i="37"/>
  <c r="G574" i="37" s="1"/>
  <c r="C574" i="37"/>
  <c r="D574" i="37"/>
  <c r="B575" i="37"/>
  <c r="G575" i="37" s="1"/>
  <c r="C575" i="37"/>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C586" i="37"/>
  <c r="D586" i="37"/>
  <c r="G586" i="37" s="1"/>
  <c r="B587" i="37"/>
  <c r="C587" i="37"/>
  <c r="D587" i="37"/>
  <c r="G587" i="37" s="1"/>
  <c r="B588" i="37"/>
  <c r="C588" i="37"/>
  <c r="D588" i="37"/>
  <c r="G588" i="37" s="1"/>
  <c r="B589" i="37"/>
  <c r="C589" i="37"/>
  <c r="D589" i="37"/>
  <c r="G589" i="37" s="1"/>
  <c r="B590" i="37"/>
  <c r="B591" i="37"/>
  <c r="G591" i="37" s="1"/>
  <c r="C591" i="37"/>
  <c r="D591" i="37"/>
  <c r="B592" i="37"/>
  <c r="G592" i="37" s="1"/>
  <c r="C592" i="37"/>
  <c r="D592" i="37"/>
  <c r="B593" i="37"/>
  <c r="G593" i="37" s="1"/>
  <c r="C593" i="37"/>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G609" i="37" s="1"/>
  <c r="B610" i="37"/>
  <c r="C610" i="37"/>
  <c r="D610" i="37"/>
  <c r="G610" i="37" s="1"/>
  <c r="B611" i="37"/>
  <c r="C611" i="37"/>
  <c r="D611" i="37"/>
  <c r="G611" i="37" s="1"/>
  <c r="B612" i="37"/>
  <c r="C612" i="37"/>
  <c r="D612" i="37"/>
  <c r="G612" i="37" s="1"/>
  <c r="B613" i="37"/>
  <c r="C613" i="37"/>
  <c r="D613" i="37"/>
  <c r="G613" i="37" s="1"/>
  <c r="B614" i="37"/>
  <c r="C614" i="37"/>
  <c r="D614" i="37"/>
  <c r="G614" i="37" s="1"/>
  <c r="B615" i="37"/>
  <c r="C615" i="37"/>
  <c r="D615" i="37"/>
  <c r="G615" i="37" s="1"/>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G624" i="37" s="1"/>
  <c r="B625" i="37"/>
  <c r="C625" i="37"/>
  <c r="D625" i="37"/>
  <c r="G625" i="37" s="1"/>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B645" i="37"/>
  <c r="C645" i="37"/>
  <c r="D645" i="37"/>
  <c r="G645" i="37"/>
  <c r="B646" i="37"/>
  <c r="C646" i="37"/>
  <c r="D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G659" i="37" s="1"/>
  <c r="D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B686" i="37"/>
  <c r="C686" i="37"/>
  <c r="D686" i="37"/>
  <c r="G686" i="37"/>
  <c r="B687" i="37"/>
  <c r="C687" i="37"/>
  <c r="G687" i="37" s="1"/>
  <c r="D687" i="37"/>
  <c r="B688" i="37"/>
  <c r="C688" i="37"/>
  <c r="D688" i="37"/>
  <c r="B689" i="37"/>
  <c r="C689" i="37"/>
  <c r="D689" i="37"/>
  <c r="B690" i="37"/>
  <c r="C690" i="37"/>
  <c r="D690" i="37"/>
  <c r="B691" i="37"/>
  <c r="C691" i="37"/>
  <c r="D691" i="37"/>
  <c r="G691" i="37"/>
  <c r="B692" i="37"/>
  <c r="C692" i="37"/>
  <c r="G692" i="37" s="1"/>
  <c r="D692" i="37"/>
  <c r="B693" i="37"/>
  <c r="C693" i="37"/>
  <c r="D693" i="37"/>
  <c r="G693" i="37" s="1"/>
  <c r="B694" i="37"/>
  <c r="C694" i="37"/>
  <c r="D694" i="37"/>
  <c r="G694" i="37" s="1"/>
  <c r="B695" i="37"/>
  <c r="C695" i="37"/>
  <c r="D695" i="37"/>
  <c r="B696" i="37"/>
  <c r="C696" i="37"/>
  <c r="D696" i="37"/>
  <c r="G696" i="37"/>
  <c r="B697" i="37"/>
  <c r="C697" i="37"/>
  <c r="D697" i="37"/>
  <c r="B698" i="37"/>
  <c r="C698" i="37"/>
  <c r="D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D981" i="37"/>
  <c r="B982" i="37"/>
  <c r="G982" i="37" s="1"/>
  <c r="C982" i="37"/>
  <c r="D982" i="37"/>
  <c r="B983" i="37"/>
  <c r="B984" i="37"/>
  <c r="B985" i="37"/>
  <c r="C985" i="37"/>
  <c r="D985" i="37"/>
  <c r="G985" i="37" s="1"/>
  <c r="B986" i="37"/>
  <c r="C986" i="37"/>
  <c r="D986" i="37"/>
  <c r="G986" i="37" s="1"/>
  <c r="B987" i="37"/>
  <c r="C987" i="37"/>
  <c r="D987" i="37"/>
  <c r="G987" i="37" s="1"/>
  <c r="B988" i="37"/>
  <c r="C988" i="37"/>
  <c r="D988" i="37"/>
  <c r="G988" i="37" s="1"/>
  <c r="B989" i="37"/>
  <c r="C989" i="37"/>
  <c r="D989" i="37"/>
  <c r="G989" i="37" s="1"/>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G1003" i="37" s="1"/>
  <c r="C1003" i="37"/>
  <c r="D1003" i="37"/>
  <c r="B1004" i="37"/>
  <c r="G1004" i="37" s="1"/>
  <c r="C1004" i="37"/>
  <c r="D1004" i="37"/>
  <c r="B1005" i="37"/>
  <c r="C1005" i="37"/>
  <c r="D1005" i="37"/>
  <c r="B1006" i="37"/>
  <c r="B1007" i="37"/>
  <c r="C1007" i="37"/>
  <c r="D1007" i="37"/>
  <c r="B1008" i="37"/>
  <c r="G1008" i="37" s="1"/>
  <c r="C1008" i="37"/>
  <c r="D1008" i="37"/>
  <c r="B1009" i="37"/>
  <c r="G1009" i="37" s="1"/>
  <c r="C1009" i="37"/>
  <c r="D1009" i="37"/>
  <c r="B1010" i="37"/>
  <c r="G1010" i="37" s="1"/>
  <c r="C1010" i="37"/>
  <c r="D1010" i="37"/>
  <c r="B1011" i="37"/>
  <c r="G1011" i="37" s="1"/>
  <c r="C1011" i="37"/>
  <c r="D1011" i="37"/>
  <c r="B1012" i="37"/>
  <c r="B1013" i="37"/>
  <c r="G1013" i="37" s="1"/>
  <c r="C1013" i="37"/>
  <c r="D1013" i="37"/>
  <c r="B1014" i="37"/>
  <c r="G1014" i="37" s="1"/>
  <c r="C1014" i="37"/>
  <c r="D1014" i="37"/>
  <c r="B1015" i="37"/>
  <c r="G1015" i="37" s="1"/>
  <c r="C1015" i="37"/>
  <c r="D1015" i="37"/>
  <c r="B1016" i="37"/>
  <c r="B1017" i="37"/>
  <c r="C1017" i="37"/>
  <c r="D1017" i="37"/>
  <c r="G1017" i="37" s="1"/>
  <c r="B1018" i="37"/>
  <c r="C1018" i="37"/>
  <c r="D1018" i="37"/>
  <c r="B1019" i="37"/>
  <c r="C1019" i="37"/>
  <c r="D1019" i="37"/>
  <c r="B1020" i="37"/>
  <c r="C1020" i="37"/>
  <c r="D1020" i="37"/>
  <c r="G1020" i="37" s="1"/>
  <c r="B1021" i="37"/>
  <c r="C1021" i="37"/>
  <c r="D1021" i="37"/>
  <c r="B1022" i="37"/>
  <c r="C1022" i="37"/>
  <c r="D1022" i="37"/>
  <c r="B1023" i="37"/>
  <c r="B1024" i="37"/>
  <c r="G1024" i="37" s="1"/>
  <c r="C1024" i="37"/>
  <c r="D1024" i="37"/>
  <c r="B1025" i="37"/>
  <c r="C1025" i="37"/>
  <c r="D1025" i="37"/>
  <c r="B1026" i="37"/>
  <c r="C1026" i="37"/>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G1033" i="37" s="1"/>
  <c r="D1033" i="37"/>
  <c r="B1034" i="37"/>
  <c r="B1035" i="37"/>
  <c r="C1035" i="37"/>
  <c r="D1035" i="37"/>
  <c r="B1036" i="37"/>
  <c r="G1036" i="37" s="1"/>
  <c r="C1036" i="37"/>
  <c r="D1036" i="37"/>
  <c r="B1037" i="37"/>
  <c r="G1037" i="37" s="1"/>
  <c r="C1037" i="37"/>
  <c r="D1037" i="37"/>
  <c r="B1038" i="37"/>
  <c r="C1038" i="37"/>
  <c r="D1038" i="37"/>
  <c r="B1039" i="37"/>
  <c r="B1040" i="37"/>
  <c r="B1041" i="37"/>
  <c r="B1042" i="37"/>
  <c r="C1042" i="37"/>
  <c r="D1042" i="37"/>
  <c r="G1042" i="37" s="1"/>
  <c r="B1043" i="37"/>
  <c r="C1043" i="37"/>
  <c r="D1043" i="37"/>
  <c r="B1044" i="37"/>
  <c r="C1044" i="37"/>
  <c r="D1044" i="37"/>
  <c r="B1045" i="37"/>
  <c r="C1045" i="37"/>
  <c r="D1045" i="37"/>
  <c r="G1045" i="37" s="1"/>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B1091" i="37"/>
  <c r="G1091" i="37" s="1"/>
  <c r="C1091" i="37"/>
  <c r="D1091" i="37"/>
  <c r="B1092" i="37"/>
  <c r="C1092" i="37"/>
  <c r="D1092" i="37"/>
  <c r="B1093" i="37"/>
  <c r="G1093" i="37" s="1"/>
  <c r="C1093" i="37"/>
  <c r="D1093" i="37"/>
  <c r="B1094" i="37"/>
  <c r="C1094" i="37"/>
  <c r="D1094" i="37"/>
  <c r="B1095" i="37"/>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G1107" i="37" s="1"/>
  <c r="B1108" i="37"/>
  <c r="C1108" i="37"/>
  <c r="D1108" i="37"/>
  <c r="B1109" i="37"/>
  <c r="C1109" i="37"/>
  <c r="D1109" i="37"/>
  <c r="B1110" i="37"/>
  <c r="C1110" i="37"/>
  <c r="D1110" i="37"/>
  <c r="G1110" i="37" s="1"/>
  <c r="B1111" i="37"/>
  <c r="C1111" i="37"/>
  <c r="D1111" i="37"/>
  <c r="G1111" i="37" s="1"/>
  <c r="B1112" i="37"/>
  <c r="B1113" i="37"/>
  <c r="C1113" i="37"/>
  <c r="D1113" i="37"/>
  <c r="G1113" i="37"/>
  <c r="B1114" i="37"/>
  <c r="C1114" i="37"/>
  <c r="D1114" i="37"/>
  <c r="G1114" i="37"/>
  <c r="B1115" i="37"/>
  <c r="C1115" i="37"/>
  <c r="D1115" i="37"/>
  <c r="G1115" i="37"/>
  <c r="B1116" i="37"/>
  <c r="B1117" i="37"/>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B1129" i="37"/>
  <c r="C1129" i="37"/>
  <c r="D1129" i="37"/>
  <c r="B1130" i="37"/>
  <c r="C1130" i="37"/>
  <c r="G1130" i="37" s="1"/>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B1207" i="37"/>
  <c r="C1207" i="37"/>
  <c r="G1207" i="37" s="1"/>
  <c r="D1207" i="37"/>
  <c r="B1208" i="37"/>
  <c r="B1209" i="37"/>
  <c r="C1209" i="37"/>
  <c r="D1209" i="37"/>
  <c r="G1209" i="37"/>
  <c r="B1210" i="37"/>
  <c r="C1210" i="37"/>
  <c r="D1210" i="37"/>
  <c r="G1210" i="37"/>
  <c r="B1211" i="37"/>
  <c r="C1211" i="37"/>
  <c r="D1211" i="37"/>
  <c r="G1211" i="37"/>
  <c r="B1212" i="37"/>
  <c r="B1213" i="37"/>
  <c r="C1213" i="37"/>
  <c r="D1213" i="37"/>
  <c r="B1214" i="37"/>
  <c r="C1214" i="37"/>
  <c r="D1214" i="37"/>
  <c r="B1215" i="37"/>
  <c r="G1215" i="37" s="1"/>
  <c r="C1215" i="37"/>
  <c r="D1215" i="37"/>
  <c r="B1216" i="37"/>
  <c r="C1216" i="37"/>
  <c r="D1216" i="37"/>
  <c r="B1217" i="37"/>
  <c r="C1217" i="37"/>
  <c r="D1217" i="37"/>
  <c r="B1218" i="37"/>
  <c r="G1218" i="37" s="1"/>
  <c r="C1218" i="37"/>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D1254" i="37"/>
  <c r="B1255" i="37"/>
  <c r="C1255" i="37"/>
  <c r="G1255" i="37" s="1"/>
  <c r="D1255" i="37"/>
  <c r="B1256" i="37"/>
  <c r="C1256" i="37"/>
  <c r="D1256" i="37"/>
  <c r="B1257" i="37"/>
  <c r="C1257" i="37"/>
  <c r="D1257" i="37"/>
  <c r="B1258" i="37"/>
  <c r="C1258" i="37"/>
  <c r="D1258" i="37"/>
  <c r="B1259" i="37"/>
  <c r="C1259" i="37"/>
  <c r="G1259" i="37" s="1"/>
  <c r="D1259" i="37"/>
  <c r="B1260" i="37"/>
  <c r="C1260" i="37"/>
  <c r="D1260" i="37"/>
  <c r="B1261" i="37"/>
  <c r="C1261" i="37"/>
  <c r="D1261" i="37"/>
  <c r="B1262" i="37"/>
  <c r="C1262" i="37"/>
  <c r="D1262" i="37"/>
  <c r="B1263" i="37"/>
  <c r="C1263" i="37"/>
  <c r="G1263" i="37" s="1"/>
  <c r="D1263" i="37"/>
  <c r="B1264" i="37"/>
  <c r="C1264" i="37"/>
  <c r="D1264" i="37"/>
  <c r="B1265" i="37"/>
  <c r="C1265" i="37"/>
  <c r="D1265" i="37"/>
  <c r="B1266" i="37"/>
  <c r="C1266" i="37"/>
  <c r="D1266" i="37"/>
  <c r="B1267" i="37"/>
  <c r="C1267" i="37"/>
  <c r="G1267" i="37" s="1"/>
  <c r="D1267" i="37"/>
  <c r="B1268" i="37"/>
  <c r="C1268" i="37"/>
  <c r="D1268" i="37"/>
  <c r="B1269" i="37"/>
  <c r="C1269" i="37"/>
  <c r="D1269" i="37"/>
  <c r="B1270" i="37"/>
  <c r="C1270" i="37"/>
  <c r="D1270" i="37"/>
  <c r="B1271" i="37"/>
  <c r="C1271" i="37"/>
  <c r="G1271" i="37" s="1"/>
  <c r="D1271" i="37"/>
  <c r="B1272" i="37"/>
  <c r="C1272" i="37"/>
  <c r="D1272" i="37"/>
  <c r="B1273" i="37"/>
  <c r="C1273" i="37"/>
  <c r="D1273" i="37"/>
  <c r="B1274" i="37"/>
  <c r="C1274" i="37"/>
  <c r="D1274" i="37"/>
  <c r="B1275" i="37"/>
  <c r="C1275" i="37"/>
  <c r="G1275" i="37" s="1"/>
  <c r="D1275" i="37"/>
  <c r="B1276" i="37"/>
  <c r="C1276" i="37"/>
  <c r="D1276" i="37"/>
  <c r="B1277" i="37"/>
  <c r="C1277" i="37"/>
  <c r="D1277" i="37"/>
  <c r="B1278" i="37"/>
  <c r="C1278" i="37"/>
  <c r="D1278" i="37"/>
  <c r="B1279" i="37"/>
  <c r="C1279" i="37"/>
  <c r="G1279" i="37" s="1"/>
  <c r="D1279" i="37"/>
  <c r="B1280" i="37"/>
  <c r="C1280" i="37"/>
  <c r="D1280" i="37"/>
  <c r="B1281" i="37"/>
  <c r="C1281" i="37"/>
  <c r="D1281" i="37"/>
  <c r="B1282" i="37"/>
  <c r="C1282" i="37"/>
  <c r="D1282" i="37"/>
  <c r="B1283" i="37"/>
  <c r="C1283" i="37"/>
  <c r="G1283" i="37" s="1"/>
  <c r="D1283" i="37"/>
  <c r="B1284" i="37"/>
  <c r="C1284" i="37"/>
  <c r="D1284" i="37"/>
  <c r="B1285" i="37"/>
  <c r="C1285" i="37"/>
  <c r="D1285" i="37"/>
  <c r="B1286" i="37"/>
  <c r="C1286" i="37"/>
  <c r="D1286" i="37"/>
  <c r="B1287" i="37"/>
  <c r="B1288" i="37"/>
  <c r="B1289" i="37"/>
  <c r="G1289" i="37" s="1"/>
  <c r="C1289" i="37"/>
  <c r="D1289" i="37"/>
  <c r="B1290" i="37"/>
  <c r="G1290" i="37" s="1"/>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G1299" i="37" s="1"/>
  <c r="D1299" i="37"/>
  <c r="B1300" i="37"/>
  <c r="C1300" i="37"/>
  <c r="D1300" i="37"/>
  <c r="B1301" i="37"/>
  <c r="C1301" i="37"/>
  <c r="D1301" i="37"/>
  <c r="B1302" i="37"/>
  <c r="C1302" i="37"/>
  <c r="D1302" i="37"/>
  <c r="B1303" i="37"/>
  <c r="C1303" i="37"/>
  <c r="G1303" i="37" s="1"/>
  <c r="D1303" i="37"/>
  <c r="B1304" i="37"/>
  <c r="B1305" i="37"/>
  <c r="G1305" i="37" s="1"/>
  <c r="C1305" i="37"/>
  <c r="D1305" i="37"/>
  <c r="B1306" i="37"/>
  <c r="C1306" i="37"/>
  <c r="D1306" i="37"/>
  <c r="B1307" i="37"/>
  <c r="G1307" i="37" s="1"/>
  <c r="C1307" i="37"/>
  <c r="D1307" i="37"/>
  <c r="B1308" i="37"/>
  <c r="C1308" i="37"/>
  <c r="D1308" i="37"/>
  <c r="B1309" i="37"/>
  <c r="G1309" i="37" s="1"/>
  <c r="C1309" i="37"/>
  <c r="D1309" i="37"/>
  <c r="B1310" i="37"/>
  <c r="B1311" i="37"/>
  <c r="G1311" i="37" s="1"/>
  <c r="C1311" i="37"/>
  <c r="D1311" i="37"/>
  <c r="B1312" i="37"/>
  <c r="C1312" i="37"/>
  <c r="D1312" i="37"/>
  <c r="B1313" i="37"/>
  <c r="C1313" i="37"/>
  <c r="D1313" i="37"/>
  <c r="B1314" i="37"/>
  <c r="G1314" i="37" s="1"/>
  <c r="C1314" i="37"/>
  <c r="D1314" i="37"/>
  <c r="B1315" i="37"/>
  <c r="G1315" i="37" s="1"/>
  <c r="C1315" i="37"/>
  <c r="D1315" i="37"/>
  <c r="B1316" i="37"/>
  <c r="C1316" i="37"/>
  <c r="D1316" i="37"/>
  <c r="B1317" i="37"/>
  <c r="B1318" i="37"/>
  <c r="B1319" i="37"/>
  <c r="C1319" i="37"/>
  <c r="D1319" i="37"/>
  <c r="B1320" i="37"/>
  <c r="C1320" i="37"/>
  <c r="G1320" i="37" s="1"/>
  <c r="D1320" i="37"/>
  <c r="B1321" i="37"/>
  <c r="B1322" i="37"/>
  <c r="C1322" i="37"/>
  <c r="D1322" i="37"/>
  <c r="B1323" i="37"/>
  <c r="G1323" i="37" s="1"/>
  <c r="C1323" i="37"/>
  <c r="D1323" i="37"/>
  <c r="B1324" i="37"/>
  <c r="C1324" i="37"/>
  <c r="D1324" i="37"/>
  <c r="B1325" i="37"/>
  <c r="B1326" i="37"/>
  <c r="G1326" i="37" s="1"/>
  <c r="C1326" i="37"/>
  <c r="D1326" i="37"/>
  <c r="B1327" i="37"/>
  <c r="C1327" i="37"/>
  <c r="D1327" i="37"/>
  <c r="B1328" i="37"/>
  <c r="C1328" i="37"/>
  <c r="D1328" i="37"/>
  <c r="B1329" i="37"/>
  <c r="G1329" i="37" s="1"/>
  <c r="C1329" i="37"/>
  <c r="D1329" i="37"/>
  <c r="B1330" i="37"/>
  <c r="G1330" i="37" s="1"/>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G1345" i="37" s="1"/>
  <c r="C1345" i="37"/>
  <c r="H1345" i="37" s="1"/>
  <c r="D1345" i="37"/>
  <c r="B1346" i="37"/>
  <c r="C1346" i="37"/>
  <c r="D1346" i="37"/>
  <c r="B1347" i="37"/>
  <c r="G1347" i="37" s="1"/>
  <c r="C1347" i="37"/>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H1360" i="37" s="1"/>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H1380" i="37" s="1"/>
  <c r="G1380" i="37"/>
  <c r="B1381" i="37"/>
  <c r="B1382" i="37"/>
  <c r="G1382" i="37" s="1"/>
  <c r="C1382" i="37"/>
  <c r="D1382" i="37"/>
  <c r="B1383" i="37"/>
  <c r="C1383" i="37"/>
  <c r="H1383" i="37" s="1"/>
  <c r="D1383" i="37"/>
  <c r="B1384" i="37"/>
  <c r="C1384" i="37"/>
  <c r="D1384" i="37"/>
  <c r="B1385" i="37"/>
  <c r="C1385" i="37"/>
  <c r="H1385" i="37" s="1"/>
  <c r="D1385" i="37"/>
  <c r="B1386" i="37"/>
  <c r="G1386" i="37" s="1"/>
  <c r="C1386" i="37"/>
  <c r="D1386" i="37"/>
  <c r="B1387" i="37"/>
  <c r="C1387" i="37"/>
  <c r="D1387" i="37"/>
  <c r="B1388" i="37"/>
  <c r="C1388" i="37"/>
  <c r="D1388" i="37"/>
  <c r="H1388" i="37" s="1"/>
  <c r="B1389" i="37"/>
  <c r="B1390" i="37"/>
  <c r="C1390" i="37"/>
  <c r="D1390" i="37"/>
  <c r="H1390" i="37" s="1"/>
  <c r="G1390" i="37"/>
  <c r="B1391" i="37"/>
  <c r="C1391" i="37"/>
  <c r="D1391" i="37"/>
  <c r="B1392" i="37"/>
  <c r="C1392" i="37"/>
  <c r="D1392" i="37"/>
  <c r="G1392" i="37"/>
  <c r="B1393" i="37"/>
  <c r="C1393" i="37"/>
  <c r="D1393" i="37"/>
  <c r="G1393" i="37"/>
  <c r="B1394" i="37"/>
  <c r="C1394" i="37"/>
  <c r="D1394" i="37"/>
  <c r="H1394" i="37" s="1"/>
  <c r="G1394" i="37"/>
  <c r="B1395" i="37"/>
  <c r="C1395" i="37"/>
  <c r="D1395" i="37"/>
  <c r="G1395" i="37"/>
  <c r="B1396" i="37"/>
  <c r="B1397" i="37"/>
  <c r="B1398" i="37"/>
  <c r="C1398" i="37"/>
  <c r="D1398" i="37"/>
  <c r="B1399" i="37"/>
  <c r="G1399" i="37" s="1"/>
  <c r="C1399" i="37"/>
  <c r="D1399" i="37"/>
  <c r="B1400" i="37"/>
  <c r="B1401" i="37"/>
  <c r="G1401" i="37" s="1"/>
  <c r="C1401" i="37"/>
  <c r="H1401" i="37" s="1"/>
  <c r="D1401" i="37"/>
  <c r="B1402" i="37"/>
  <c r="C1402" i="37"/>
  <c r="G1402" i="37" s="1"/>
  <c r="D1402" i="37"/>
  <c r="B1403" i="37"/>
  <c r="C1403" i="37"/>
  <c r="G1403" i="37" s="1"/>
  <c r="D1403" i="37"/>
  <c r="B1404" i="37"/>
  <c r="B1405" i="37"/>
  <c r="G1405" i="37" s="1"/>
  <c r="C1405" i="37"/>
  <c r="D1405" i="37"/>
  <c r="B1406" i="37"/>
  <c r="G1406" i="37" s="1"/>
  <c r="C1406" i="37"/>
  <c r="D1406" i="37"/>
  <c r="H1406" i="37" s="1"/>
  <c r="B1407" i="37"/>
  <c r="G1407" i="37" s="1"/>
  <c r="C1407" i="37"/>
  <c r="D1407" i="37"/>
  <c r="B1408" i="37"/>
  <c r="G1408" i="37" s="1"/>
  <c r="C1408" i="37"/>
  <c r="D1408" i="37"/>
  <c r="B1409" i="37"/>
  <c r="G1409" i="37" s="1"/>
  <c r="C1409" i="37"/>
  <c r="D1409" i="37"/>
  <c r="H1409" i="37" s="1"/>
  <c r="B1410" i="37"/>
  <c r="G1410" i="37" s="1"/>
  <c r="C1410" i="37"/>
  <c r="D1410" i="37"/>
  <c r="H1410" i="37" s="1"/>
  <c r="B1411" i="37"/>
  <c r="B1412" i="37"/>
  <c r="B1413" i="37"/>
  <c r="C1413" i="37"/>
  <c r="D1413" i="37"/>
  <c r="B1414" i="37"/>
  <c r="C1414" i="37"/>
  <c r="D1414" i="37"/>
  <c r="B1415" i="37"/>
  <c r="G1415" i="37" s="1"/>
  <c r="C1415" i="37"/>
  <c r="D1415" i="37"/>
  <c r="B1416" i="37"/>
  <c r="C1416" i="37"/>
  <c r="H1416" i="37" s="1"/>
  <c r="D1416" i="37"/>
  <c r="B1417" i="37"/>
  <c r="C1417" i="37"/>
  <c r="D1417" i="37"/>
  <c r="H1417" i="37" s="1"/>
  <c r="B1418" i="37"/>
  <c r="C1418" i="37"/>
  <c r="D1418" i="37"/>
  <c r="B1419" i="37"/>
  <c r="G1419" i="37" s="1"/>
  <c r="C1419" i="37"/>
  <c r="D1419" i="37"/>
  <c r="B1420" i="37"/>
  <c r="C1420" i="37"/>
  <c r="H1420" i="37" s="1"/>
  <c r="D1420" i="37"/>
  <c r="B1421" i="37"/>
  <c r="C1421" i="37"/>
  <c r="D1421" i="37"/>
  <c r="B1422" i="37"/>
  <c r="C1422" i="37"/>
  <c r="H1422" i="37" s="1"/>
  <c r="D1422" i="37"/>
  <c r="B1423" i="37"/>
  <c r="B1424" i="37"/>
  <c r="B1425" i="37"/>
  <c r="B1426" i="37"/>
  <c r="B1427" i="37"/>
  <c r="G1427" i="37" s="1"/>
  <c r="C1427" i="37"/>
  <c r="D1427" i="37"/>
  <c r="B1428" i="37"/>
  <c r="C1428" i="37"/>
  <c r="D1428" i="37"/>
  <c r="B1429" i="37"/>
  <c r="C1429" i="37"/>
  <c r="D1429" i="37"/>
  <c r="B1430" i="37"/>
  <c r="C1430" i="37"/>
  <c r="H1430" i="37" s="1"/>
  <c r="D1430" i="37"/>
  <c r="B1431" i="37"/>
  <c r="G1431" i="37" s="1"/>
  <c r="C1431" i="37"/>
  <c r="D1431" i="37"/>
  <c r="B1432" i="37"/>
  <c r="C1432" i="37"/>
  <c r="D1432" i="37"/>
  <c r="B1433" i="37"/>
  <c r="B1434" i="37"/>
  <c r="C1434" i="37"/>
  <c r="H1434" i="37" s="1"/>
  <c r="D1434" i="37"/>
  <c r="B1435" i="37"/>
  <c r="C1435" i="37"/>
  <c r="G1435" i="37" s="1"/>
  <c r="D1435" i="37"/>
  <c r="B1436" i="37"/>
  <c r="C1436" i="37"/>
  <c r="G1436" i="37" s="1"/>
  <c r="I1436" i="37" s="1"/>
  <c r="D1436" i="37"/>
  <c r="B1437" i="37"/>
  <c r="C1437" i="37"/>
  <c r="G1437" i="37" s="1"/>
  <c r="D1437" i="37"/>
  <c r="B1438" i="37"/>
  <c r="C1438" i="37"/>
  <c r="H1438" i="37" s="1"/>
  <c r="D1438" i="37"/>
  <c r="B1439" i="37"/>
  <c r="C1439" i="37"/>
  <c r="G1439" i="37" s="1"/>
  <c r="I1439" i="37" s="1"/>
  <c r="D1439" i="37"/>
  <c r="B1440" i="37"/>
  <c r="C1440" i="37"/>
  <c r="G1440" i="37" s="1"/>
  <c r="D1440" i="37"/>
  <c r="B1441" i="37"/>
  <c r="B1442" i="37"/>
  <c r="B1443" i="37"/>
  <c r="C1443" i="37"/>
  <c r="D1443" i="37"/>
  <c r="G1443" i="37"/>
  <c r="B1444" i="37"/>
  <c r="C1444" i="37"/>
  <c r="H1444" i="37" s="1"/>
  <c r="D1444" i="37"/>
  <c r="G1444" i="37"/>
  <c r="I1444" i="37" s="1"/>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C1468" i="37"/>
  <c r="B1469" i="37"/>
  <c r="B1470" i="37"/>
  <c r="C1470" i="37"/>
  <c r="G1470" i="37" s="1"/>
  <c r="B1471" i="37"/>
  <c r="B1472" i="37"/>
  <c r="C1472" i="37"/>
  <c r="H1472" i="37" s="1"/>
  <c r="B1473" i="37"/>
  <c r="C1473" i="37"/>
  <c r="G1473" i="37" s="1"/>
  <c r="B1474" i="37"/>
  <c r="C1474" i="37"/>
  <c r="G1474" i="37" s="1"/>
  <c r="B1475" i="37"/>
  <c r="C1475" i="37"/>
  <c r="H1475" i="37" s="1"/>
  <c r="B1476" i="37"/>
  <c r="C1476" i="37"/>
  <c r="H1476" i="37" s="1"/>
  <c r="B1477" i="37"/>
  <c r="C1477" i="37"/>
  <c r="H1477" i="37" s="1"/>
  <c r="B1478" i="37"/>
  <c r="C1478" i="37"/>
  <c r="G1478" i="37" s="1"/>
  <c r="B1479" i="37"/>
  <c r="C1479" i="37"/>
  <c r="B1480" i="37"/>
  <c r="B1481" i="37"/>
  <c r="G1481" i="37" s="1"/>
  <c r="C1481" i="37"/>
  <c r="B1482" i="37"/>
  <c r="C1482" i="37"/>
  <c r="B1483" i="37"/>
  <c r="G1483" i="37" s="1"/>
  <c r="C1483" i="37"/>
  <c r="B1484" i="37"/>
  <c r="C1484" i="37"/>
  <c r="H1484" i="37" s="1"/>
  <c r="B1485" i="37"/>
  <c r="C1485" i="37"/>
  <c r="G1485" i="37"/>
  <c r="B1486" i="37"/>
  <c r="B1487" i="37"/>
  <c r="G1487" i="37" s="1"/>
  <c r="C1487" i="37"/>
  <c r="B1488" i="37"/>
  <c r="B1489" i="37"/>
  <c r="C1489" i="37"/>
  <c r="G1489" i="37"/>
  <c r="B1490" i="37"/>
  <c r="C1490" i="37"/>
  <c r="G1490" i="37" s="1"/>
  <c r="B1491" i="37"/>
  <c r="C1491" i="37"/>
  <c r="H1491" i="37" s="1"/>
  <c r="B1492" i="37"/>
  <c r="C1492" i="37"/>
  <c r="H1492" i="37" s="1"/>
  <c r="B1493" i="37"/>
  <c r="C1493" i="37"/>
  <c r="H1493" i="37" s="1"/>
  <c r="B1494" i="37"/>
  <c r="C1494" i="37"/>
  <c r="B1495" i="37"/>
  <c r="C1495" i="37"/>
  <c r="H1495" i="37" s="1"/>
  <c r="B1496" i="37"/>
  <c r="C1496" i="37"/>
  <c r="H1496" i="37" s="1"/>
  <c r="B1497" i="37"/>
  <c r="G1497" i="37" s="1"/>
  <c r="B1498" i="37"/>
  <c r="C1498" i="37"/>
  <c r="B1499" i="37"/>
  <c r="G1499" i="37" s="1"/>
  <c r="C1499" i="37"/>
  <c r="H1499" i="37" s="1"/>
  <c r="B1500" i="37"/>
  <c r="G1500" i="37" s="1"/>
  <c r="C1500" i="37"/>
  <c r="H1500" i="37" s="1"/>
  <c r="B1501" i="37"/>
  <c r="G1501" i="37" s="1"/>
  <c r="C1501" i="37"/>
  <c r="B1502" i="37"/>
  <c r="C1502" i="37"/>
  <c r="G1502" i="37" s="1"/>
  <c r="B1503" i="37"/>
  <c r="B1504" i="37"/>
  <c r="B1505" i="37"/>
  <c r="B1506" i="37"/>
  <c r="C1506" i="37"/>
  <c r="B1507" i="37"/>
  <c r="G1507" i="37" s="1"/>
  <c r="C1507" i="37"/>
  <c r="B1508" i="37"/>
  <c r="C1508" i="37"/>
  <c r="H1508" i="37" s="1"/>
  <c r="B1509" i="37"/>
  <c r="C1509" i="37"/>
  <c r="G1509" i="37"/>
  <c r="B1510" i="37"/>
  <c r="B1511" i="37"/>
  <c r="B1512" i="37"/>
  <c r="C1512" i="37"/>
  <c r="H1512" i="37" s="1"/>
  <c r="B1513" i="37"/>
  <c r="C1513" i="37"/>
  <c r="H1513" i="37" s="1"/>
  <c r="B1514" i="37"/>
  <c r="C1514" i="37"/>
  <c r="G1514" i="37" s="1"/>
  <c r="B1515" i="37"/>
  <c r="G1515" i="37" s="1"/>
  <c r="C1515" i="37"/>
  <c r="B1516" i="37"/>
  <c r="B1517" i="37"/>
  <c r="C1517" i="37"/>
  <c r="H1517" i="37" s="1"/>
  <c r="B1518" i="37"/>
  <c r="C1518" i="37"/>
  <c r="B1519" i="37"/>
  <c r="C1519" i="37"/>
  <c r="H1519" i="37" s="1"/>
  <c r="B1520" i="37"/>
  <c r="C1520" i="37"/>
  <c r="H1520" i="37" s="1"/>
  <c r="B1521" i="37"/>
  <c r="B1522" i="37"/>
  <c r="C1522" i="37"/>
  <c r="G1522" i="37" s="1"/>
  <c r="B1523" i="37"/>
  <c r="C1523" i="37"/>
  <c r="B1524" i="37"/>
  <c r="C1524" i="37"/>
  <c r="H1524" i="37" s="1"/>
  <c r="B1525" i="37"/>
  <c r="C1525" i="37"/>
  <c r="H1525" i="37" s="1"/>
  <c r="B1526" i="37"/>
  <c r="B1527" i="37"/>
  <c r="G1527" i="37" s="1"/>
  <c r="C1527" i="37"/>
  <c r="H1527" i="37" s="1"/>
  <c r="B1528" i="37"/>
  <c r="C1528" i="37"/>
  <c r="H1528" i="37" s="1"/>
  <c r="B1529" i="37"/>
  <c r="G1529" i="37" s="1"/>
  <c r="C1529" i="37"/>
  <c r="B1530" i="37"/>
  <c r="C1530" i="37"/>
  <c r="B1531" i="37"/>
  <c r="B1532" i="37"/>
  <c r="C1532" i="37"/>
  <c r="H1532" i="37" s="1"/>
  <c r="B1533" i="37"/>
  <c r="C1533" i="37"/>
  <c r="H1533" i="37" s="1"/>
  <c r="B1534" i="37"/>
  <c r="C1534" i="37"/>
  <c r="G1534" i="37" s="1"/>
  <c r="B1535" i="37"/>
  <c r="G1535" i="37" s="1"/>
  <c r="C1535" i="37"/>
  <c r="B1536" i="37"/>
  <c r="B1537" i="37"/>
  <c r="C1537" i="37"/>
  <c r="H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H1545" i="37" s="1"/>
  <c r="B1546" i="37"/>
  <c r="B1547" i="37"/>
  <c r="C1547" i="37"/>
  <c r="H1547" i="37" s="1"/>
  <c r="B1548" i="37"/>
  <c r="C1548" i="37"/>
  <c r="H1548" i="37" s="1"/>
  <c r="B1549" i="37"/>
  <c r="G1549" i="37" s="1"/>
  <c r="C1549" i="37"/>
  <c r="B1550" i="37"/>
  <c r="C1550" i="37"/>
  <c r="B1551" i="37"/>
  <c r="B1552" i="37"/>
  <c r="C1552" i="37"/>
  <c r="H1552" i="37" s="1"/>
  <c r="B1553" i="37"/>
  <c r="C1553" i="37"/>
  <c r="H1553" i="37" s="1"/>
  <c r="B1554" i="37"/>
  <c r="C1554" i="37"/>
  <c r="G1554" i="37" s="1"/>
  <c r="B1555" i="37"/>
  <c r="G1555" i="37" s="1"/>
  <c r="C1555" i="37"/>
  <c r="B1556" i="37"/>
  <c r="C1556" i="37"/>
  <c r="H1556" i="37" s="1"/>
  <c r="B1557" i="37"/>
  <c r="B1558" i="37"/>
  <c r="C1558" i="37"/>
  <c r="B1559" i="37"/>
  <c r="C1559" i="37"/>
  <c r="H1559" i="37" s="1"/>
  <c r="B1560" i="37"/>
  <c r="G1560" i="37" s="1"/>
  <c r="C1560" i="37"/>
  <c r="H1560" i="37" s="1"/>
  <c r="B1561" i="37"/>
  <c r="G1561" i="37" s="1"/>
  <c r="C1561" i="37"/>
  <c r="Q3" i="3"/>
  <c r="H1561" i="37"/>
  <c r="H1555" i="37"/>
  <c r="H1549" i="37"/>
  <c r="H1539" i="37"/>
  <c r="H1535" i="37"/>
  <c r="H1529" i="37"/>
  <c r="H1523" i="37"/>
  <c r="H1515" i="37"/>
  <c r="H1509" i="37"/>
  <c r="H1507" i="37"/>
  <c r="H1501" i="37"/>
  <c r="H1489" i="37"/>
  <c r="H1487" i="37"/>
  <c r="H1485" i="37"/>
  <c r="H1483" i="37"/>
  <c r="H1481" i="37"/>
  <c r="H1479" i="37"/>
  <c r="H1473" i="37"/>
  <c r="H1447" i="37"/>
  <c r="H1443" i="37"/>
  <c r="H1439" i="37"/>
  <c r="H1436" i="37"/>
  <c r="H1432" i="37"/>
  <c r="H1431" i="37"/>
  <c r="H1429" i="37"/>
  <c r="H1427" i="37"/>
  <c r="H1421" i="37"/>
  <c r="H1419" i="37"/>
  <c r="H1418" i="37"/>
  <c r="H1415" i="37"/>
  <c r="H1414" i="37"/>
  <c r="H1413" i="37"/>
  <c r="H1408" i="37"/>
  <c r="H1407" i="37"/>
  <c r="H1405" i="37"/>
  <c r="H1402" i="37"/>
  <c r="H1399" i="37"/>
  <c r="H1398" i="37"/>
  <c r="H1395" i="37"/>
  <c r="H1393" i="37"/>
  <c r="H1392" i="37"/>
  <c r="H1391" i="37"/>
  <c r="H1387" i="37"/>
  <c r="H1386" i="37"/>
  <c r="H1384" i="37"/>
  <c r="H1382" i="37"/>
  <c r="H1379" i="37"/>
  <c r="H1378" i="37"/>
  <c r="H1377" i="37"/>
  <c r="H1375" i="37"/>
  <c r="H1374" i="37"/>
  <c r="H1373" i="37"/>
  <c r="H1369" i="37"/>
  <c r="H1365" i="37"/>
  <c r="H1362" i="37"/>
  <c r="H1361" i="37"/>
  <c r="H1358" i="37"/>
  <c r="H1356" i="37"/>
  <c r="H1355" i="37"/>
  <c r="H1354" i="37"/>
  <c r="H1353" i="37"/>
  <c r="H1352" i="37"/>
  <c r="H1351" i="37"/>
  <c r="H1350" i="37"/>
  <c r="H1349" i="37"/>
  <c r="H1347" i="37"/>
  <c r="H1346"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B28" i="3" s="1"/>
  <c r="G29" i="3"/>
  <c r="E29" i="3" s="1"/>
  <c r="B29" i="3" s="1"/>
  <c r="H29" i="3"/>
  <c r="G31" i="3"/>
  <c r="H31" i="3"/>
  <c r="G32" i="3"/>
  <c r="H32" i="3"/>
  <c r="G33" i="3"/>
  <c r="H33" i="3"/>
  <c r="G34" i="3"/>
  <c r="H34" i="3"/>
  <c r="E34" i="3" s="1"/>
  <c r="B34" i="3" s="1"/>
  <c r="G35" i="3"/>
  <c r="E35" i="3" s="1"/>
  <c r="H35" i="3"/>
  <c r="G36" i="3"/>
  <c r="H36" i="3"/>
  <c r="G37" i="3"/>
  <c r="H37" i="3"/>
  <c r="E37" i="3"/>
  <c r="B37" i="3" s="1"/>
  <c r="G38" i="3"/>
  <c r="E38" i="3" s="1"/>
  <c r="B38" i="3" s="1"/>
  <c r="H38" i="3"/>
  <c r="G39" i="3"/>
  <c r="H39" i="3"/>
  <c r="G40" i="3"/>
  <c r="H40" i="3"/>
  <c r="G41" i="3"/>
  <c r="E41" i="3" s="1"/>
  <c r="B41" i="3" s="1"/>
  <c r="H41" i="3"/>
  <c r="G42" i="3"/>
  <c r="H42" i="3"/>
  <c r="G43" i="3"/>
  <c r="E43" i="3" s="1"/>
  <c r="H43" i="3"/>
  <c r="G44" i="3"/>
  <c r="H44" i="3"/>
  <c r="G45" i="3"/>
  <c r="H45" i="3"/>
  <c r="E45" i="3" s="1"/>
  <c r="B45" i="3" s="1"/>
  <c r="G46" i="3"/>
  <c r="H46" i="3"/>
  <c r="G47" i="3"/>
  <c r="E47" i="3" s="1"/>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H55" i="3"/>
  <c r="G56" i="3"/>
  <c r="H56" i="3"/>
  <c r="G57" i="3"/>
  <c r="E57" i="3" s="1"/>
  <c r="B57" i="3" s="1"/>
  <c r="H57" i="3"/>
  <c r="G58" i="3"/>
  <c r="H58" i="3"/>
  <c r="E58" i="3" s="1"/>
  <c r="B58" i="3" s="1"/>
  <c r="G59" i="3"/>
  <c r="E59" i="3" s="1"/>
  <c r="H59" i="3"/>
  <c r="G60" i="3"/>
  <c r="H60" i="3"/>
  <c r="G61" i="3"/>
  <c r="H61" i="3"/>
  <c r="E61" i="3"/>
  <c r="B61" i="3" s="1"/>
  <c r="G62" i="3"/>
  <c r="E62" i="3" s="1"/>
  <c r="B62" i="3" s="1"/>
  <c r="H62" i="3"/>
  <c r="G63" i="3"/>
  <c r="E63" i="3" s="1"/>
  <c r="H63" i="3"/>
  <c r="G64" i="3"/>
  <c r="H64" i="3"/>
  <c r="G65" i="3"/>
  <c r="H65" i="3"/>
  <c r="G66" i="3"/>
  <c r="H66" i="3"/>
  <c r="E66" i="3" s="1"/>
  <c r="B66" i="3" s="1"/>
  <c r="G67" i="3"/>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B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B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E162" i="3" s="1"/>
  <c r="B162" i="3" s="1"/>
  <c r="G164" i="3"/>
  <c r="E164" i="3" s="1"/>
  <c r="G166" i="3"/>
  <c r="E166" i="3" s="1"/>
  <c r="B166" i="3" s="1"/>
  <c r="G212" i="3"/>
  <c r="H212" i="3"/>
  <c r="G260" i="3"/>
  <c r="H260" i="3"/>
  <c r="G263" i="3"/>
  <c r="H263" i="3"/>
  <c r="G264" i="3"/>
  <c r="H264" i="3"/>
  <c r="G265" i="3"/>
  <c r="H265" i="3"/>
  <c r="E265" i="3" s="1"/>
  <c r="B265" i="3" s="1"/>
  <c r="G268" i="3"/>
  <c r="H268" i="3"/>
  <c r="E268" i="3"/>
  <c r="B268" i="3" s="1"/>
  <c r="G269" i="3"/>
  <c r="E269" i="3" s="1"/>
  <c r="B269" i="3" s="1"/>
  <c r="H269" i="3"/>
  <c r="G270" i="3"/>
  <c r="E270" i="3" s="1"/>
  <c r="B270" i="3" s="1"/>
  <c r="H270" i="3"/>
  <c r="G271" i="3"/>
  <c r="H271" i="3"/>
  <c r="G272" i="3"/>
  <c r="E272" i="3" s="1"/>
  <c r="B272" i="3" s="1"/>
  <c r="H272" i="3"/>
  <c r="G273" i="3"/>
  <c r="H273" i="3"/>
  <c r="E273" i="3" s="1"/>
  <c r="B273" i="3" s="1"/>
  <c r="G274" i="3"/>
  <c r="E274" i="3" s="1"/>
  <c r="H274" i="3"/>
  <c r="G275" i="3"/>
  <c r="E275" i="3" s="1"/>
  <c r="B275" i="3" s="1"/>
  <c r="H275" i="3"/>
  <c r="G276" i="3"/>
  <c r="H276" i="3"/>
  <c r="E276" i="3"/>
  <c r="G277" i="3"/>
  <c r="E277" i="3" s="1"/>
  <c r="B277" i="3" s="1"/>
  <c r="H277" i="3"/>
  <c r="G278" i="3"/>
  <c r="E278" i="3" s="1"/>
  <c r="B278" i="3" s="1"/>
  <c r="G279" i="3"/>
  <c r="E279" i="3" s="1"/>
  <c r="B279" i="3" s="1"/>
  <c r="H279" i="3"/>
  <c r="G280" i="3"/>
  <c r="E280" i="3" s="1"/>
  <c r="B280" i="3" s="1"/>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F284" i="3"/>
  <c r="F283" i="3"/>
  <c r="F282" i="3"/>
  <c r="F281" i="3"/>
  <c r="F280" i="3"/>
  <c r="F279" i="3"/>
  <c r="F278" i="3"/>
  <c r="F277" i="3"/>
  <c r="F276" i="3"/>
  <c r="F275" i="3"/>
  <c r="F274" i="3"/>
  <c r="B274" i="3"/>
  <c r="F273" i="3"/>
  <c r="F272" i="3"/>
  <c r="F271" i="3"/>
  <c r="F270" i="3"/>
  <c r="F269" i="3"/>
  <c r="F268" i="3"/>
  <c r="F267" i="3"/>
  <c r="F266" i="3"/>
  <c r="F265" i="3"/>
  <c r="F264" i="3"/>
  <c r="F263" i="3"/>
  <c r="F262" i="3"/>
  <c r="L260" i="3"/>
  <c r="F260" i="3" s="1"/>
  <c r="L258" i="3"/>
  <c r="M258" i="3"/>
  <c r="F258" i="3" s="1"/>
  <c r="B258" i="3" s="1"/>
  <c r="L257" i="3"/>
  <c r="F257" i="3" s="1"/>
  <c r="B257" i="3" s="1"/>
  <c r="M257" i="3"/>
  <c r="L256" i="3"/>
  <c r="F256" i="3" s="1"/>
  <c r="B256" i="3" s="1"/>
  <c r="M256" i="3"/>
  <c r="L255" i="3"/>
  <c r="F255" i="3" s="1"/>
  <c r="B255" i="3" s="1"/>
  <c r="M255" i="3"/>
  <c r="L254" i="3"/>
  <c r="F254" i="3" s="1"/>
  <c r="B254" i="3" s="1"/>
  <c r="M254" i="3"/>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F247" i="3" s="1"/>
  <c r="B247" i="3" s="1"/>
  <c r="M247" i="3"/>
  <c r="L246" i="3"/>
  <c r="F246" i="3" s="1"/>
  <c r="B246" i="3" s="1"/>
  <c r="M246" i="3"/>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F239" i="3" s="1"/>
  <c r="B239" i="3" s="1"/>
  <c r="M239" i="3"/>
  <c r="L238" i="3"/>
  <c r="F238" i="3" s="1"/>
  <c r="B238" i="3" s="1"/>
  <c r="M238" i="3"/>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F231" i="3" s="1"/>
  <c r="B231" i="3" s="1"/>
  <c r="M231" i="3"/>
  <c r="L230" i="3"/>
  <c r="F230" i="3" s="1"/>
  <c r="B230" i="3" s="1"/>
  <c r="M230" i="3"/>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F223" i="3" s="1"/>
  <c r="B223" i="3" s="1"/>
  <c r="M223" i="3"/>
  <c r="L222" i="3"/>
  <c r="F222" i="3" s="1"/>
  <c r="B222" i="3" s="1"/>
  <c r="M222" i="3"/>
  <c r="L221" i="3"/>
  <c r="F221" i="3" s="1"/>
  <c r="B221" i="3" s="1"/>
  <c r="M221" i="3"/>
  <c r="L220" i="3"/>
  <c r="F220" i="3" s="1"/>
  <c r="B220" i="3" s="1"/>
  <c r="M220" i="3"/>
  <c r="L219" i="3"/>
  <c r="M219" i="3"/>
  <c r="F219" i="3"/>
  <c r="B219" i="3" s="1"/>
  <c r="L218" i="3"/>
  <c r="M218" i="3"/>
  <c r="F218" i="3" s="1"/>
  <c r="B218" i="3" s="1"/>
  <c r="L217" i="3"/>
  <c r="F217" i="3" s="1"/>
  <c r="B217" i="3" s="1"/>
  <c r="M217" i="3"/>
  <c r="L216" i="3"/>
  <c r="F216" i="3" s="1"/>
  <c r="B216" i="3" s="1"/>
  <c r="M216" i="3"/>
  <c r="L215" i="3"/>
  <c r="F215" i="3" s="1"/>
  <c r="B215" i="3" s="1"/>
  <c r="M215" i="3"/>
  <c r="L214" i="3"/>
  <c r="F214" i="3" s="1"/>
  <c r="B214" i="3" s="1"/>
  <c r="M214" i="3"/>
  <c r="L213" i="3"/>
  <c r="M213" i="3"/>
  <c r="F212" i="3"/>
  <c r="L210" i="3"/>
  <c r="M210" i="3"/>
  <c r="F210" i="3"/>
  <c r="B210" i="3" s="1"/>
  <c r="L209" i="3"/>
  <c r="F209" i="3" s="1"/>
  <c r="B209" i="3" s="1"/>
  <c r="L208" i="3"/>
  <c r="F208" i="3" s="1"/>
  <c r="B208" i="3" s="1"/>
  <c r="L207" i="3"/>
  <c r="M207" i="3"/>
  <c r="L206" i="3"/>
  <c r="M206" i="3"/>
  <c r="L205" i="3"/>
  <c r="F205" i="3" s="1"/>
  <c r="B205" i="3" s="1"/>
  <c r="M205" i="3"/>
  <c r="L204" i="3"/>
  <c r="M204" i="3"/>
  <c r="L203" i="3"/>
  <c r="M203" i="3"/>
  <c r="L202" i="3"/>
  <c r="F202" i="3" s="1"/>
  <c r="B202" i="3" s="1"/>
  <c r="M202" i="3"/>
  <c r="L201" i="3"/>
  <c r="M201" i="3"/>
  <c r="L200" i="3"/>
  <c r="M200" i="3"/>
  <c r="F200" i="3" s="1"/>
  <c r="B200" i="3" s="1"/>
  <c r="L199" i="3"/>
  <c r="M199" i="3"/>
  <c r="B164" i="3"/>
  <c r="B151" i="3"/>
  <c r="B143" i="3"/>
  <c r="B136" i="3"/>
  <c r="B135" i="3"/>
  <c r="B131" i="3"/>
  <c r="B128" i="3"/>
  <c r="B123" i="3"/>
  <c r="B120" i="3"/>
  <c r="B115" i="3"/>
  <c r="B112" i="3"/>
  <c r="B107" i="3"/>
  <c r="B104" i="3"/>
  <c r="B103" i="3"/>
  <c r="B99" i="3"/>
  <c r="B96" i="3"/>
  <c r="B91" i="3"/>
  <c r="B88" i="3"/>
  <c r="B87" i="3"/>
  <c r="B83" i="3"/>
  <c r="B79" i="3"/>
  <c r="B75" i="3"/>
  <c r="B71" i="3"/>
  <c r="B63" i="3"/>
  <c r="B59" i="3"/>
  <c r="B55" i="3"/>
  <c r="B51" i="3"/>
  <c r="B47" i="3"/>
  <c r="B43" i="3"/>
  <c r="B35" i="3"/>
  <c r="L7" i="3"/>
  <c r="F7" i="3"/>
  <c r="F4" i="3" s="1"/>
  <c r="F261"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E92" i="2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F525" i="1" s="1"/>
  <c r="D528" i="1"/>
  <c r="C516" i="37" s="1"/>
  <c r="D518" i="1"/>
  <c r="C506" i="37" s="1"/>
  <c r="D14" i="1"/>
  <c r="D23" i="1"/>
  <c r="D29" i="1"/>
  <c r="C19" i="37" s="1"/>
  <c r="D35" i="1"/>
  <c r="C25" i="37" s="1"/>
  <c r="D43" i="1"/>
  <c r="C33" i="37" s="1"/>
  <c r="D46" i="1"/>
  <c r="C36" i="37" s="1"/>
  <c r="D51" i="1"/>
  <c r="C41" i="37" s="1"/>
  <c r="H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2" i="1"/>
  <c r="F431" i="1"/>
  <c r="F430" i="1"/>
  <c r="F429" i="1"/>
  <c r="F428" i="1"/>
  <c r="F427" i="1"/>
  <c r="F426" i="1"/>
  <c r="D421" i="1"/>
  <c r="C410" i="37" s="1"/>
  <c r="E421" i="1"/>
  <c r="D410" i="37" s="1"/>
  <c r="F414" i="1"/>
  <c r="F413" i="1"/>
  <c r="F412" i="1"/>
  <c r="F409" i="1"/>
  <c r="F408" i="1"/>
  <c r="F407" i="1"/>
  <c r="F406" i="1"/>
  <c r="F405"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F46" i="36"/>
  <c r="F50" i="36"/>
  <c r="F114" i="36"/>
  <c r="F43" i="36"/>
  <c r="F13" i="36"/>
  <c r="F29" i="36"/>
  <c r="F73" i="36"/>
  <c r="F97" i="36"/>
  <c r="E264" i="3" l="1"/>
  <c r="B264" i="3" s="1"/>
  <c r="E263" i="3"/>
  <c r="B263" i="3" s="1"/>
  <c r="G1203" i="37"/>
  <c r="H1428" i="37"/>
  <c r="G981" i="37"/>
  <c r="G1517" i="37"/>
  <c r="E30" i="3"/>
  <c r="B30" i="3" s="1"/>
  <c r="F201" i="3"/>
  <c r="B201" i="3" s="1"/>
  <c r="G1228" i="37"/>
  <c r="G1224" i="37"/>
  <c r="E285" i="3"/>
  <c r="B285" i="3" s="1"/>
  <c r="G1149" i="37"/>
  <c r="E175" i="27"/>
  <c r="H284" i="3" s="1"/>
  <c r="G1146" i="37"/>
  <c r="G1141" i="37"/>
  <c r="G1135" i="37"/>
  <c r="G1089" i="37"/>
  <c r="G1519" i="37"/>
  <c r="G1537" i="37"/>
  <c r="G1547" i="37"/>
  <c r="K59" i="42"/>
  <c r="G1559" i="37"/>
  <c r="G1508" i="37"/>
  <c r="G1496" i="37"/>
  <c r="G1495" i="37"/>
  <c r="G1479" i="37"/>
  <c r="G1472" i="37"/>
  <c r="G1468" i="37"/>
  <c r="G1391" i="37"/>
  <c r="G786" i="37"/>
  <c r="G776" i="37"/>
  <c r="G698" i="37"/>
  <c r="G697" i="37"/>
  <c r="G695" i="37"/>
  <c r="G690" i="37"/>
  <c r="G689" i="37"/>
  <c r="G688" i="37"/>
  <c r="G685" i="37"/>
  <c r="G665" i="37"/>
  <c r="E33" i="3"/>
  <c r="B33" i="3" s="1"/>
  <c r="G305" i="37"/>
  <c r="G272" i="37"/>
  <c r="E67" i="3"/>
  <c r="B67" i="3" s="1"/>
  <c r="F213" i="3"/>
  <c r="B213" i="3" s="1"/>
  <c r="E257" i="1"/>
  <c r="D247" i="37" s="1"/>
  <c r="E65" i="3"/>
  <c r="B65" i="3" s="1"/>
  <c r="G210" i="37"/>
  <c r="E46" i="3"/>
  <c r="B46" i="3" s="1"/>
  <c r="F207" i="3"/>
  <c r="B207" i="3" s="1"/>
  <c r="F206" i="3"/>
  <c r="B206" i="3" s="1"/>
  <c r="G179" i="37"/>
  <c r="G170" i="37"/>
  <c r="G165" i="37"/>
  <c r="G164" i="37"/>
  <c r="G163" i="37"/>
  <c r="G160" i="37"/>
  <c r="F204" i="3"/>
  <c r="B204" i="3" s="1"/>
  <c r="E141" i="1"/>
  <c r="D131" i="37" s="1"/>
  <c r="G133" i="37"/>
  <c r="E39" i="3"/>
  <c r="B39" i="3" s="1"/>
  <c r="G117" i="37"/>
  <c r="F199" i="3"/>
  <c r="B199" i="3" s="1"/>
  <c r="G646" i="37"/>
  <c r="E260" i="3"/>
  <c r="G644" i="37"/>
  <c r="G1217" i="37"/>
  <c r="G1216" i="37"/>
  <c r="G1214" i="37"/>
  <c r="G1213" i="37"/>
  <c r="G1151" i="37"/>
  <c r="G1150" i="37"/>
  <c r="E283" i="3"/>
  <c r="B283" i="3" s="1"/>
  <c r="G1095" i="37"/>
  <c r="G1054" i="37"/>
  <c r="G1053" i="37"/>
  <c r="G1026" i="37"/>
  <c r="G1025" i="37"/>
  <c r="G1021" i="37"/>
  <c r="F51" i="27"/>
  <c r="G1007" i="37"/>
  <c r="G641" i="37"/>
  <c r="G640" i="37"/>
  <c r="G639" i="37"/>
  <c r="G638" i="37"/>
  <c r="G402" i="37"/>
  <c r="G385" i="37"/>
  <c r="G288" i="37"/>
  <c r="F421" i="1"/>
  <c r="G287" i="37"/>
  <c r="G285" i="37"/>
  <c r="G260" i="37"/>
  <c r="G211" i="37"/>
  <c r="G192" i="37"/>
  <c r="G191" i="37"/>
  <c r="G190" i="37"/>
  <c r="G189" i="37"/>
  <c r="G188" i="37"/>
  <c r="G185" i="37"/>
  <c r="G184" i="37"/>
  <c r="G181" i="37"/>
  <c r="E42" i="3"/>
  <c r="B42" i="3" s="1"/>
  <c r="G180" i="37"/>
  <c r="G178" i="37"/>
  <c r="G177" i="37"/>
  <c r="G176" i="37"/>
  <c r="G174" i="37"/>
  <c r="G148" i="37"/>
  <c r="G129" i="37"/>
  <c r="G127" i="37"/>
  <c r="D134" i="1"/>
  <c r="C124" i="37" s="1"/>
  <c r="G78" i="37"/>
  <c r="G59" i="37"/>
  <c r="H64" i="37"/>
  <c r="E31" i="3"/>
  <c r="B31" i="3" s="1"/>
  <c r="F203" i="3"/>
  <c r="B203" i="3" s="1"/>
  <c r="K20" i="37"/>
  <c r="L296" i="3"/>
  <c r="F296" i="3" s="1"/>
  <c r="F292" i="3" s="1"/>
  <c r="G6" i="3"/>
  <c r="C412" i="37"/>
  <c r="F424" i="1"/>
  <c r="F42" i="36"/>
  <c r="F80" i="1"/>
  <c r="F320" i="1"/>
  <c r="F381" i="1"/>
  <c r="F400" i="1"/>
  <c r="F420" i="1"/>
  <c r="F445" i="1"/>
  <c r="F476" i="1"/>
  <c r="F493" i="1"/>
  <c r="E314" i="1"/>
  <c r="D303" i="37" s="1"/>
  <c r="E532" i="1"/>
  <c r="D520" i="37" s="1"/>
  <c r="D647" i="1"/>
  <c r="C635" i="37" s="1"/>
  <c r="D302" i="1"/>
  <c r="G179" i="3"/>
  <c r="E179" i="3" s="1"/>
  <c r="B179" i="3" s="1"/>
  <c r="D462" i="1"/>
  <c r="H162" i="37"/>
  <c r="D13" i="33"/>
  <c r="C1425" i="37" s="1"/>
  <c r="D30" i="30"/>
  <c r="C1486" i="37" s="1"/>
  <c r="G1486" i="37" s="1"/>
  <c r="K55" i="42"/>
  <c r="F101" i="36"/>
  <c r="F68" i="1"/>
  <c r="F167" i="1"/>
  <c r="F185" i="1"/>
  <c r="F218" i="1"/>
  <c r="F277" i="1"/>
  <c r="F290" i="1"/>
  <c r="F303" i="1"/>
  <c r="F342" i="1"/>
  <c r="F425" i="1"/>
  <c r="F433" i="1"/>
  <c r="F593" i="1"/>
  <c r="F615"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F221" i="27"/>
  <c r="F231" i="27"/>
  <c r="E235" i="27"/>
  <c r="D1200" i="37" s="1"/>
  <c r="F255" i="27"/>
  <c r="E45" i="33"/>
  <c r="D1457" i="37" s="1"/>
  <c r="H1389" i="37"/>
  <c r="H1357" i="37"/>
  <c r="I14" i="3"/>
  <c r="H1437" i="37"/>
  <c r="I1437" i="37" s="1"/>
  <c r="H1445" i="37"/>
  <c r="G1557" i="37"/>
  <c r="G1553" i="37"/>
  <c r="G1550" i="37"/>
  <c r="G1533" i="37"/>
  <c r="G1530" i="37"/>
  <c r="G1513" i="37"/>
  <c r="G1506" i="37"/>
  <c r="G1493" i="37"/>
  <c r="G1492" i="37"/>
  <c r="G1482" i="37"/>
  <c r="G1430" i="37"/>
  <c r="I1430" i="37" s="1"/>
  <c r="G1422" i="37"/>
  <c r="G1418" i="37"/>
  <c r="G1414" i="37"/>
  <c r="G1398" i="37"/>
  <c r="G1385" i="37"/>
  <c r="G1367" i="37"/>
  <c r="H1367" i="37"/>
  <c r="G1360" i="37"/>
  <c r="G1344" i="37"/>
  <c r="G1339" i="37"/>
  <c r="G1324" i="37"/>
  <c r="G1308" i="37"/>
  <c r="G1092" i="37"/>
  <c r="B276" i="3"/>
  <c r="G1467" i="37"/>
  <c r="H1467" i="37"/>
  <c r="I1431" i="37"/>
  <c r="I1427" i="37"/>
  <c r="D1058" i="37"/>
  <c r="F96" i="36"/>
  <c r="B7" i="1"/>
  <c r="F68" i="36"/>
  <c r="F125" i="36"/>
  <c r="F35" i="1"/>
  <c r="F109" i="1"/>
  <c r="F130" i="1"/>
  <c r="F148" i="1"/>
  <c r="F224" i="1"/>
  <c r="F505" i="1"/>
  <c r="F635" i="1"/>
  <c r="H328" i="37"/>
  <c r="H304" i="37"/>
  <c r="D147" i="1"/>
  <c r="D13" i="1"/>
  <c r="C3" i="37" s="1"/>
  <c r="H19" i="37"/>
  <c r="D18" i="27"/>
  <c r="C983" i="37" s="1"/>
  <c r="F58" i="27"/>
  <c r="D75" i="27"/>
  <c r="C1040" i="37" s="1"/>
  <c r="D92" i="27"/>
  <c r="C1057" i="37" s="1"/>
  <c r="D139" i="27"/>
  <c r="C1104" i="37" s="1"/>
  <c r="D151" i="27"/>
  <c r="F154" i="27"/>
  <c r="F188" i="27"/>
  <c r="F236" i="27"/>
  <c r="F247" i="27"/>
  <c r="D254" i="27"/>
  <c r="C1219" i="37" s="1"/>
  <c r="H1295" i="37"/>
  <c r="D13" i="30"/>
  <c r="C1469" i="37" s="1"/>
  <c r="H1469" i="37" s="1"/>
  <c r="G5" i="3"/>
  <c r="E5" i="3" s="1"/>
  <c r="B5" i="3" s="1"/>
  <c r="H1403" i="37"/>
  <c r="H1435" i="37"/>
  <c r="I1435" i="37" s="1"/>
  <c r="H1440" i="37"/>
  <c r="I1440" i="37" s="1"/>
  <c r="H1465" i="37"/>
  <c r="G1558" i="37"/>
  <c r="G1556" i="37"/>
  <c r="G1545" i="37"/>
  <c r="G1543" i="37"/>
  <c r="G1538" i="37"/>
  <c r="G1525" i="37"/>
  <c r="G1523" i="37"/>
  <c r="G1518" i="37"/>
  <c r="G1477" i="37"/>
  <c r="G1475" i="37"/>
  <c r="G1432" i="37"/>
  <c r="I1432" i="37" s="1"/>
  <c r="G1428" i="37"/>
  <c r="I1428" i="37" s="1"/>
  <c r="G1420" i="37"/>
  <c r="G1416" i="37"/>
  <c r="G1387" i="37"/>
  <c r="G1383" i="37"/>
  <c r="G1346" i="37"/>
  <c r="G1322" i="37"/>
  <c r="G1306" i="37"/>
  <c r="G1094" i="37"/>
  <c r="G1090" i="37"/>
  <c r="G1438" i="37"/>
  <c r="I1438" i="37" s="1"/>
  <c r="G1434" i="37"/>
  <c r="I1434" i="37" s="1"/>
  <c r="G1429" i="37"/>
  <c r="I1429" i="37" s="1"/>
  <c r="G1421" i="37"/>
  <c r="G1417" i="37"/>
  <c r="G1413" i="37"/>
  <c r="G1389" i="37"/>
  <c r="G1388" i="37"/>
  <c r="G1384" i="37"/>
  <c r="G1552" i="37"/>
  <c r="G1548" i="37"/>
  <c r="G1544" i="37"/>
  <c r="G1512" i="37"/>
  <c r="G1498" i="37"/>
  <c r="G1494" i="37"/>
  <c r="G1491" i="37"/>
  <c r="G1476"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7" i="37"/>
  <c r="G1132" i="37"/>
  <c r="G1128" i="37"/>
  <c r="G1117" i="37"/>
  <c r="G1108" i="37"/>
  <c r="G1072" i="37"/>
  <c r="G1068" i="37"/>
  <c r="G1064" i="37"/>
  <c r="G1060" i="37"/>
  <c r="G1055" i="37"/>
  <c r="G1051" i="37"/>
  <c r="G1047" i="37"/>
  <c r="G1043" i="37"/>
  <c r="G1035" i="37"/>
  <c r="G1022" i="37"/>
  <c r="G1018" i="37"/>
  <c r="G1002" i="37"/>
  <c r="G1319" i="37"/>
  <c r="G1302" i="37"/>
  <c r="G1298" i="37"/>
  <c r="G1286" i="37"/>
  <c r="G1282" i="37"/>
  <c r="G1278" i="37"/>
  <c r="G1274" i="37"/>
  <c r="G1270" i="37"/>
  <c r="G1266" i="37"/>
  <c r="G1262" i="37"/>
  <c r="G1258" i="37"/>
  <c r="G1254" i="37"/>
  <c r="G1133" i="37"/>
  <c r="G1129" i="37"/>
  <c r="G999" i="37"/>
  <c r="G995" i="37"/>
  <c r="G991" i="37"/>
  <c r="G1368" i="37"/>
  <c r="G1340" i="37"/>
  <c r="G1331" i="37"/>
  <c r="G1327" i="37"/>
  <c r="G1316" i="37"/>
  <c r="G1312" i="37"/>
  <c r="G1300" i="37"/>
  <c r="G1296" i="37"/>
  <c r="G1291" i="37"/>
  <c r="G1284" i="37"/>
  <c r="G1280" i="37"/>
  <c r="G1276" i="37"/>
  <c r="G1272" i="37"/>
  <c r="G1268" i="37"/>
  <c r="G1264" i="37"/>
  <c r="G1260" i="37"/>
  <c r="G1256" i="37"/>
  <c r="G1252" i="37"/>
  <c r="G1136" i="37"/>
  <c r="G1038" i="37"/>
  <c r="G1005" i="37"/>
  <c r="G1001" i="37"/>
  <c r="G997" i="37"/>
  <c r="G993"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595" i="37"/>
  <c r="G560" i="37"/>
  <c r="G542" i="37"/>
  <c r="G522" i="37"/>
  <c r="G504" i="37"/>
  <c r="G500" i="37"/>
  <c r="G478" i="37"/>
  <c r="G466" i="37"/>
  <c r="G435" i="37"/>
  <c r="G307" i="37"/>
  <c r="G276" i="37"/>
  <c r="G271" i="37"/>
  <c r="G256" i="37"/>
  <c r="G244" i="37"/>
  <c r="G228" i="37"/>
  <c r="G219" i="37"/>
  <c r="G207" i="37"/>
  <c r="G203" i="37"/>
  <c r="G198" i="37"/>
  <c r="G159" i="37"/>
  <c r="G561" i="37"/>
  <c r="G543" i="37"/>
  <c r="G523" i="37"/>
  <c r="G505" i="37"/>
  <c r="G501" i="37"/>
  <c r="G479" i="37"/>
  <c r="G444" i="37"/>
  <c r="G440" i="37"/>
  <c r="G583" i="37"/>
  <c r="G545" i="37"/>
  <c r="G525" i="37"/>
  <c r="G515" i="37"/>
  <c r="G503" i="37"/>
  <c r="G499" i="37"/>
  <c r="G477" i="37"/>
  <c r="G465" i="37"/>
  <c r="G453" i="37"/>
  <c r="G434" i="37"/>
  <c r="G403" i="37"/>
  <c r="G330" i="37"/>
  <c r="G306" i="37"/>
  <c r="G295" i="37"/>
  <c r="G279" i="37"/>
  <c r="G275" i="37"/>
  <c r="G270" i="37"/>
  <c r="G255" i="37"/>
  <c r="G243" i="37"/>
  <c r="G227" i="37"/>
  <c r="G218" i="37"/>
  <c r="G206" i="37"/>
  <c r="G202" i="37"/>
  <c r="G197" i="37"/>
  <c r="G158"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4" i="37"/>
  <c r="G332" i="37"/>
  <c r="G326" i="37"/>
  <c r="G314" i="37"/>
  <c r="G310" i="37"/>
  <c r="G171" i="37"/>
  <c r="G156" i="37"/>
  <c r="G152" i="37"/>
  <c r="G109" i="37"/>
  <c r="G105" i="37"/>
  <c r="G101" i="37"/>
  <c r="G90" i="37"/>
  <c r="G86" i="37"/>
  <c r="G43" i="37"/>
  <c r="G39" i="37"/>
  <c r="G29" i="37"/>
  <c r="G16"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H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106" i="37"/>
  <c r="G91" i="37"/>
  <c r="G76" i="37"/>
  <c r="G162" i="37"/>
  <c r="G138" i="37"/>
  <c r="G128" i="37"/>
  <c r="G33" i="37"/>
  <c r="G4" i="37"/>
  <c r="G132" i="37"/>
  <c r="G112" i="37"/>
  <c r="G70" i="37"/>
  <c r="G64" i="37"/>
  <c r="G58" i="37"/>
  <c r="G50" i="37"/>
  <c r="G19" i="37"/>
  <c r="F151" i="27" l="1"/>
  <c r="G1040" i="37"/>
  <c r="D48" i="30"/>
  <c r="K58" i="42" s="1"/>
  <c r="H1486" i="37"/>
  <c r="D47" i="30"/>
  <c r="G1469" i="37"/>
  <c r="F647" i="1"/>
  <c r="F204" i="1"/>
  <c r="F160" i="1"/>
  <c r="G124" i="37"/>
  <c r="F116" i="1"/>
  <c r="F85" i="1"/>
  <c r="H1040" i="37"/>
  <c r="F18" i="27"/>
  <c r="D13" i="27"/>
  <c r="J43" i="42" s="1"/>
  <c r="G194" i="37"/>
  <c r="G24" i="3"/>
  <c r="H24" i="3"/>
  <c r="C150" i="37"/>
  <c r="F134" i="1"/>
  <c r="I1454" i="37"/>
  <c r="H1104" i="37"/>
  <c r="C137" i="37"/>
  <c r="F147" i="1"/>
  <c r="I1450" i="37"/>
  <c r="E163" i="3"/>
  <c r="B163" i="3" s="1"/>
  <c r="C291" i="37"/>
  <c r="F302" i="1"/>
  <c r="I1460" i="37"/>
  <c r="I1448" i="37"/>
  <c r="I1455" i="37"/>
  <c r="I1464" i="37"/>
  <c r="G1049" i="37"/>
  <c r="H635"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E159" i="1"/>
  <c r="H194" i="37"/>
  <c r="H75" i="37"/>
  <c r="C1396" i="37"/>
  <c r="J50" i="42"/>
  <c r="F121" i="36"/>
  <c r="C1152" i="37"/>
  <c r="G286" i="3"/>
  <c r="E286" i="3" s="1"/>
  <c r="B286" i="3" s="1"/>
  <c r="F187" i="27"/>
  <c r="C1088" i="37"/>
  <c r="D74" i="27"/>
  <c r="F123" i="27"/>
  <c r="C475" i="37"/>
  <c r="F487" i="1"/>
  <c r="C46" i="37"/>
  <c r="F56" i="1"/>
  <c r="D355" i="37"/>
  <c r="E353" i="1"/>
  <c r="C978" i="37"/>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C222" i="37"/>
  <c r="F232" i="1"/>
  <c r="C1457" i="37"/>
  <c r="J54" i="42"/>
  <c r="G585" i="37"/>
  <c r="H585" i="37"/>
  <c r="G1168" i="37"/>
  <c r="H1168" i="37"/>
  <c r="E74" i="27"/>
  <c r="G616" i="37"/>
  <c r="H616" i="37"/>
  <c r="C1504" i="37" l="1"/>
  <c r="G1504" i="37" s="1"/>
  <c r="G291" i="3"/>
  <c r="E291" i="3" s="1"/>
  <c r="B291" i="3" s="1"/>
  <c r="C1503" i="37"/>
  <c r="H1503" i="37" s="1"/>
  <c r="K57" i="42"/>
  <c r="G150" i="37"/>
  <c r="F13" i="27"/>
  <c r="E24" i="3"/>
  <c r="B24" i="3" s="1"/>
  <c r="H150" i="37"/>
  <c r="G295" i="3"/>
  <c r="E295" i="3" s="1"/>
  <c r="B295" i="3" s="1"/>
  <c r="G1116" i="37"/>
  <c r="G137" i="37"/>
  <c r="H13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 l="1"/>
  <c r="E290" i="3" s="1"/>
  <c r="B290" i="3" s="1"/>
  <c r="B33" i="42"/>
  <c r="K6" i="37" s="1"/>
  <c r="G1503" i="37"/>
  <c r="C4" i="30" s="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E262" i="3" l="1"/>
  <c r="B262" i="3" s="1"/>
  <c r="N3" i="3"/>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B25" i="42" s="1"/>
  <c r="F648" i="1"/>
  <c r="J41" i="42"/>
  <c r="G633" i="37"/>
  <c r="H633" i="37"/>
  <c r="G632" i="37"/>
  <c r="H632" i="37"/>
  <c r="G157" i="3"/>
  <c r="E157" i="3" s="1"/>
  <c r="J3" i="3" l="1"/>
  <c r="L2" i="37"/>
  <c r="K2" i="37"/>
  <c r="G637" i="37"/>
  <c r="H637" i="37"/>
  <c r="B157" i="3"/>
  <c r="G636" i="37"/>
  <c r="H636" i="37"/>
  <c r="L28" i="37" l="1"/>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<sst xmlns="http://schemas.openxmlformats.org/spreadsheetml/2006/main" count="4757" uniqueCount="4301">
  <si>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</si>
  <si>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</si>
  <si>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</si>
  <si>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</si>
  <si>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</si>
  <si>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</si>
  <si>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</si>
  <si>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</si>
  <si>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</si>
  <si>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</si>
  <si>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</si>
  <si>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</si>
  <si>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</si>
  <si>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</si>
  <si>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</si>
  <si>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</si>
  <si>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</si>
  <si>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</si>
  <si>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</si>
  <si>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</si>
  <si>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</si>
  <si>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</si>
  <si>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</si>
  <si>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</si>
  <si>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</si>
  <si>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</si>
  <si>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</si>
  <si>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</si>
  <si>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</si>
  <si>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</si>
  <si>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</si>
  <si>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</si>
  <si>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</si>
  <si>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</si>
  <si>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</si>
  <si>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</si>
  <si>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</si>
  <si>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</si>
  <si>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</si>
  <si>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</si>
  <si>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</si>
  <si>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</si>
  <si>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</si>
  <si>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</si>
  <si>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</si>
  <si>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</si>
  <si>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</si>
  <si>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</si>
  <si>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</si>
  <si>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</si>
  <si>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</si>
  <si>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</si>
  <si>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</si>
  <si>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</si>
  <si>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</si>
  <si>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</si>
  <si>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</si>
  <si>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</si>
  <si>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</si>
  <si>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</si>
  <si>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</si>
  <si>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</si>
  <si>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</si>
  <si>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</si>
  <si>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</si>
  <si>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</si>
  <si>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</si>
  <si>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</si>
  <si>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</si>
  <si>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</si>
  <si>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</si>
  <si>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</si>
  <si>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</si>
  <si>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</si>
  <si>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</si>
  <si>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</si>
  <si>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</si>
  <si>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</si>
  <si>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</si>
  <si>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</si>
  <si>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</si>
  <si>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</si>
  <si>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</si>
  <si>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</si>
  <si>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</si>
  <si>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</si>
  <si>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</si>
  <si>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</si>
  <si>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</si>
  <si>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</si>
  <si>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</si>
  <si>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</si>
  <si>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</si>
  <si>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</si>
  <si>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</si>
  <si>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</si>
  <si>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</si>
  <si>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</si>
  <si>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</si>
  <si>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</si>
  <si>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</si>
  <si>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</si>
  <si>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</si>
  <si>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</si>
  <si>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</si>
  <si>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</si>
  <si>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</si>
  <si>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</si>
  <si>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</si>
  <si>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</si>
  <si>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</si>
  <si>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</si>
  <si>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</si>
  <si>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</si>
  <si>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</si>
  <si>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</si>
  <si>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</si>
  <si>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</si>
  <si>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</si>
  <si>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</si>
  <si>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</si>
  <si>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</si>
  <si>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</si>
  <si>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</si>
  <si>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</si>
  <si>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</si>
  <si>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</si>
  <si>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</si>
  <si>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</si>
  <si>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</si>
  <si>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</si>
  <si>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</si>
  <si>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</si>
  <si>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</si>
  <si>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</si>
  <si>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</si>
  <si>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</si>
  <si>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</si>
  <si>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</si>
  <si>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</si>
  <si>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</si>
  <si>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</si>
  <si>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</si>
  <si>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</si>
  <si>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</si>
  <si>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</si>
  <si>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</si>
  <si>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</si>
  <si>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</si>
  <si>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</si>
  <si>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</si>
  <si>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</si>
  <si>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</si>
  <si>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</si>
  <si>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</si>
  <si>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</si>
  <si>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</si>
  <si>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</si>
  <si>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</si>
  <si>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</si>
  <si>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</si>
  <si>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</si>
  <si>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</si>
  <si>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</si>
  <si>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</si>
  <si>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</si>
  <si>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</si>
  <si>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</si>
  <si>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</si>
  <si>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</si>
  <si>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</si>
  <si>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</si>
  <si>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</si>
  <si>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</si>
  <si>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</si>
  <si>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</si>
  <si>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</si>
  <si>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</si>
  <si>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</si>
  <si>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</si>
  <si>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</si>
  <si>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</si>
  <si>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</si>
  <si>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</si>
  <si>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</si>
  <si>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</si>
  <si>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</si>
  <si>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</si>
  <si>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</si>
  <si>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</si>
  <si>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</si>
  <si>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</si>
  <si>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</si>
  <si>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</si>
  <si>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</si>
  <si>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</si>
  <si>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</si>
  <si>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</si>
  <si>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</si>
  <si>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</si>
  <si>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</si>
  <si>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</si>
  <si>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</si>
  <si>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</si>
  <si>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</si>
  <si>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</si>
  <si>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</si>
  <si>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</si>
  <si>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</si>
  <si>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</si>
  <si>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</si>
  <si>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</si>
  <si>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</si>
  <si>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</si>
  <si>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</si>
  <si>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</si>
  <si>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</si>
  <si>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</si>
  <si>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</si>
  <si>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</si>
  <si>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</si>
  <si>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</si>
  <si>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</si>
  <si>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</si>
  <si>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</si>
  <si>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</si>
  <si>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</si>
  <si>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</si>
  <si>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</si>
  <si>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</si>
  <si>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</si>
  <si>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</si>
  <si>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</si>
  <si>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</si>
  <si>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</si>
  <si>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</si>
  <si>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</si>
  <si>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</si>
  <si>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</si>
  <si>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</si>
  <si>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</si>
  <si>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</si>
  <si>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</si>
  <si>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</si>
  <si>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</si>
  <si>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</si>
  <si>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</si>
  <si>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</si>
  <si>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</si>
  <si>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</si>
  <si>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</si>
  <si>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</si>
  <si>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</si>
  <si>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</si>
  <si>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</si>
  <si>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</si>
  <si>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</si>
  <si>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</si>
  <si>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</si>
  <si>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</si>
  <si>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</si>
  <si>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</si>
  <si>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</si>
  <si>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</si>
  <si>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</si>
  <si>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</si>
  <si>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</si>
  <si>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</si>
  <si>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</si>
  <si>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</si>
  <si>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</si>
  <si>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</si>
  <si>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</si>
  <si>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</si>
  <si>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</si>
  <si>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</si>
  <si>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</si>
  <si>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</si>
  <si>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</si>
  <si>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</si>
  <si>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</si>
  <si>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</si>
  <si>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</si>
  <si>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</si>
  <si>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</si>
  <si>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</si>
  <si>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</si>
  <si>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</si>
  <si>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</si>
  <si>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</si>
  <si>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</si>
  <si>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</si>
  <si>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</si>
  <si>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</si>
  <si>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</si>
  <si>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</si>
  <si>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</si>
  <si>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</si>
  <si>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</si>
  <si>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</si>
  <si>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</si>
  <si>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</si>
  <si>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</si>
  <si>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</si>
  <si>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</si>
  <si>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</si>
  <si>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</si>
  <si>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</si>
  <si>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</si>
  <si>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</si>
  <si>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</si>
  <si>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</si>
  <si>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</si>
  <si>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</si>
  <si>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</si>
  <si>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</si>
  <si>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</si>
  <si>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</si>
  <si>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</si>
  <si>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</si>
  <si>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</si>
  <si>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</si>
  <si>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</si>
  <si>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</si>
  <si>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</si>
  <si>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</si>
  <si>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</si>
  <si>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</si>
  <si>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</si>
  <si>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</si>
  <si>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</si>
  <si>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</si>
  <si>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</si>
  <si>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</si>
  <si>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</si>
  <si>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</si>
  <si>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</si>
  <si>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</si>
  <si>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</si>
  <si>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</si>
  <si>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</si>
  <si>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</si>
  <si>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</si>
  <si>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</si>
  <si>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</si>
  <si>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</si>
  <si>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</si>
  <si>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</si>
  <si>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</si>
  <si>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</si>
  <si>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</si>
  <si>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</si>
  <si>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</si>
  <si>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</si>
  <si>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</si>
  <si>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</si>
  <si>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</si>
  <si>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</si>
  <si>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</si>
  <si>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</si>
  <si>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</si>
  <si>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</si>
  <si>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</si>
  <si>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</si>
  <si>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</si>
  <si>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</si>
  <si>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</si>
  <si>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</si>
  <si>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</si>
  <si>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</si>
  <si>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</si>
  <si>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</si>
  <si>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</si>
  <si>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</si>
  <si>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</si>
  <si>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</si>
  <si>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</si>
  <si>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</si>
  <si>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</si>
  <si>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</si>
  <si>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</si>
  <si>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</si>
  <si>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</si>
  <si>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</si>
  <si>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</si>
  <si>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</si>
  <si>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</si>
  <si>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</si>
  <si>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</si>
  <si>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</si>
  <si>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</si>
  <si>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</si>
  <si>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</si>
  <si>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</si>
  <si>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</si>
  <si>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</si>
  <si>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</si>
  <si>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</si>
  <si>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</si>
  <si>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</si>
  <si>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</si>
  <si>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</si>
  <si>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</si>
  <si>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</si>
  <si>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</si>
  <si>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</si>
  <si>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</si>
  <si>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</si>
  <si>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</si>
  <si>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</si>
  <si>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</si>
  <si>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</si>
  <si>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</si>
  <si>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</si>
  <si>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</si>
  <si>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</si>
  <si>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</si>
  <si>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</si>
  <si>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</si>
  <si>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</si>
  <si>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</si>
  <si>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</si>
  <si>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</si>
  <si>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</si>
  <si>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</si>
  <si>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</si>
  <si>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</si>
  <si>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</si>
  <si>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</si>
  <si>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</si>
  <si>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</si>
  <si>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</si>
  <si>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</si>
  <si>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</si>
  <si>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</si>
  <si>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</si>
  <si>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</si>
  <si>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</si>
  <si>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</si>
  <si>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</si>
  <si>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</si>
  <si>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</si>
  <si>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</si>
  <si>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</si>
  <si>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</si>
  <si>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</si>
  <si>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</si>
  <si>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</si>
  <si>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</si>
  <si>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</si>
  <si>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</si>
  <si>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</si>
  <si>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</si>
  <si>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</si>
  <si>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</si>
  <si>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</si>
  <si>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</si>
  <si>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</si>
  <si>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</si>
  <si>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</si>
  <si>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</si>
  <si>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</si>
  <si>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</si>
  <si>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</si>
  <si>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</si>
  <si>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</si>
  <si>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</si>
  <si>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</si>
  <si>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</si>
  <si>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</si>
  <si>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</si>
  <si>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</si>
  <si>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</si>
  <si>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</si>
  <si>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</si>
  <si>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</si>
  <si>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</si>
  <si>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</si>
  <si>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</si>
  <si>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</si>
  <si>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</si>
  <si>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</si>
  <si>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</si>
  <si>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</si>
  <si>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</si>
  <si>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</si>
  <si>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</si>
  <si>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</si>
  <si>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</si>
  <si>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</si>
  <si>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</si>
  <si>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</si>
  <si>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</si>
  <si>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</si>
  <si>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</si>
  <si>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</si>
  <si>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</si>
  <si>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</si>
  <si>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</si>
  <si>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</si>
  <si>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</si>
  <si>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</si>
  <si>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</si>
  <si>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</si>
  <si>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</si>
  <si>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</si>
  <si>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</si>
  <si>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</si>
  <si>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</si>
  <si>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</si>
  <si>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</si>
  <si>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</si>
  <si>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</si>
  <si>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</si>
  <si>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</si>
  <si>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</si>
  <si>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</si>
  <si>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</si>
  <si>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</si>
  <si>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</si>
  <si>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</si>
  <si>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</si>
  <si>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</si>
  <si>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</si>
  <si>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</si>
  <si>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</si>
  <si>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</si>
  <si>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</si>
  <si>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</si>
  <si>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</si>
  <si>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</si>
  <si>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</si>
  <si>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</si>
  <si>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</si>
  <si>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</si>
  <si>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</si>
  <si>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</si>
  <si>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</si>
  <si>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</si>
  <si>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</si>
  <si>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</si>
  <si>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</si>
  <si>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</si>
  <si>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</si>
  <si>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</si>
  <si>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</si>
  <si>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</si>
  <si>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</si>
  <si>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</si>
  <si>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</si>
  <si>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</si>
  <si>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</si>
  <si>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</si>
  <si>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</si>
  <si>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</si>
  <si>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</si>
  <si>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</si>
  <si>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</si>
  <si>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</si>
  <si>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</si>
  <si>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</si>
  <si>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</si>
  <si>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</si>
  <si>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</si>
  <si>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</si>
  <si>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</si>
  <si>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</si>
  <si>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</si>
  <si>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</si>
  <si>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</si>
  <si>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</si>
  <si>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</si>
  <si>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</si>
  <si>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</si>
  <si>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</si>
  <si>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</si>
  <si>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</si>
  <si>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</si>
  <si>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</si>
  <si>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</si>
  <si>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</si>
  <si>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</si>
  <si>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</si>
  <si>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</si>
  <si>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</si>
  <si>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</si>
  <si>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</si>
  <si>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</si>
  <si>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</si>
  <si>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</si>
  <si>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</si>
  <si>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</si>
  <si>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</si>
  <si>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</si>
  <si>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</si>
  <si>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</si>
  <si>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</si>
  <si>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</si>
  <si>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</si>
  <si>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</si>
  <si>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</si>
  <si>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</si>
  <si>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</si>
  <si>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</si>
  <si>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</si>
  <si>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</si>
  <si>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</si>
  <si>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</si>
  <si>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</si>
  <si>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</si>
  <si>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</si>
  <si>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</si>
  <si>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</si>
  <si>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</si>
  <si>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</si>
  <si>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</si>
  <si>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</si>
  <si>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</si>
  <si>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</si>
  <si>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</si>
  <si>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</si>
  <si>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</si>
  <si>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</si>
  <si>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</si>
  <si>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</si>
  <si>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</si>
  <si>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</si>
  <si>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</si>
  <si>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</si>
  <si>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</si>
  <si>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</si>
  <si>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</si>
  <si>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</si>
  <si>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</si>
  <si>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</si>
  <si>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</si>
  <si>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</si>
  <si>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</si>
  <si>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</si>
  <si>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</si>
  <si>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</si>
  <si>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</si>
  <si>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</si>
  <si>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</si>
  <si>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</si>
  <si>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</si>
  <si>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</si>
  <si>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</si>
  <si>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</si>
  <si>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</si>
  <si>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</si>
  <si>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</si>
  <si>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</si>
  <si>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</si>
  <si>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</si>
  <si>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</si>
  <si>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</si>
  <si>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</si>
  <si>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</si>
  <si>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</si>
  <si>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</si>
  <si>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</si>
  <si>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</si>
  <si>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</si>
  <si>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</si>
  <si>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</si>
  <si>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</si>
  <si>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</si>
  <si>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</si>
  <si>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</si>
  <si>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</si>
  <si>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</si>
  <si>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</si>
  <si>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</si>
  <si>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</si>
  <si>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</si>
  <si>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</si>
  <si>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</si>
  <si>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</si>
  <si>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</si>
  <si>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</si>
  <si>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</si>
  <si>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</si>
  <si>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</si>
  <si>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</si>
  <si>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</si>
  <si>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</si>
  <si>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</si>
  <si>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</si>
  <si>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</si>
  <si>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</si>
  <si>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</si>
  <si>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</si>
  <si>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</si>
  <si>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</si>
  <si>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</si>
  <si>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</si>
  <si>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</si>
  <si>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</si>
  <si>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</si>
  <si>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</si>
  <si>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</si>
  <si>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</si>
  <si>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</si>
  <si>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</si>
  <si>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</si>
  <si>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</si>
  <si>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</si>
  <si>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</si>
  <si>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</si>
  <si>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</si>
  <si>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</si>
  <si>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</si>
  <si>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</si>
  <si>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</si>
  <si>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</si>
  <si>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</si>
  <si>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</si>
  <si>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</si>
  <si>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</si>
  <si>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</si>
  <si>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</si>
  <si>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</si>
  <si>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</si>
  <si>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</si>
  <si>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</si>
  <si>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</si>
  <si>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</si>
  <si>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</si>
  <si>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</si>
  <si>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</si>
  <si>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</si>
  <si>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</si>
  <si>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</si>
  <si>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</si>
  <si>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</si>
  <si>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</si>
  <si>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</si>
  <si>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</si>
  <si>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</si>
  <si>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</si>
  <si>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</si>
  <si>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</si>
  <si>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</si>
  <si>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</si>
  <si>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</si>
  <si>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</si>
  <si>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</si>
  <si>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</si>
  <si>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</si>
  <si>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</si>
  <si>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</si>
  <si>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</si>
  <si>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</si>
  <si>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</si>
  <si>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</si>
  <si>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</si>
  <si>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</si>
  <si>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</si>
  <si>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</si>
  <si>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</si>
  <si>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</si>
  <si>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</si>
  <si>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</si>
  <si>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</si>
  <si>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</si>
  <si>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</si>
  <si>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</si>
  <si>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</si>
  <si>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</si>
  <si>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</si>
  <si>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</si>
  <si>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</si>
  <si>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</si>
  <si>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</si>
  <si>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</si>
  <si>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</si>
  <si>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</si>
  <si>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</si>
  <si>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</si>
  <si>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</si>
  <si>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</si>
  <si>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</si>
  <si>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</si>
  <si>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</si>
  <si>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</si>
  <si>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</si>
  <si>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</si>
  <si>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</si>
  <si>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</si>
  <si>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</si>
  <si>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</si>
  <si>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</si>
  <si>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</si>
  <si>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</si>
  <si>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</si>
  <si>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</si>
  <si>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</si>
  <si>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</si>
  <si>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</si>
  <si>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</si>
  <si>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</si>
  <si>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</si>
  <si>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</si>
  <si>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</si>
  <si>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</si>
  <si>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</si>
  <si>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</si>
  <si>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</si>
  <si>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</si>
  <si>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</si>
  <si>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</si>
  <si>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</si>
  <si>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</si>
  <si>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</si>
  <si>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</si>
  <si>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</si>
  <si>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</si>
  <si>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</si>
  <si>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</si>
  <si>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</si>
  <si>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</si>
  <si>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</si>
  <si>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</si>
  <si>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</si>
  <si>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</si>
  <si>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</si>
  <si>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</si>
  <si>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</si>
  <si>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</si>
  <si>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</si>
  <si>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</si>
  <si>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</si>
  <si>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</si>
  <si>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</si>
  <si>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</si>
  <si>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</si>
  <si>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</si>
  <si>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</si>
  <si>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</si>
  <si>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</si>
  <si>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</si>
  <si>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</si>
  <si>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</si>
  <si>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</si>
  <si>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</si>
  <si>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</si>
  <si>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</si>
  <si>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</si>
  <si>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</si>
  <si>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</si>
  <si>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</si>
  <si>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</si>
  <si>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</si>
  <si>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</si>
  <si>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</si>
  <si>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</si>
  <si>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</si>
  <si>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</si>
  <si>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</si>
  <si>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</si>
  <si>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</si>
  <si>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</si>
  <si>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</si>
  <si>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</si>
  <si>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</si>
  <si>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</si>
  <si>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</si>
  <si>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</si>
  <si>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</si>
  <si>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</si>
  <si>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</si>
  <si>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</si>
  <si>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</si>
  <si>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</si>
  <si>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</si>
  <si>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</si>
  <si>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</si>
  <si>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</si>
  <si>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</si>
  <si>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</si>
  <si>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</si>
  <si>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</si>
  <si>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</si>
  <si>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</si>
  <si>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</si>
  <si>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</si>
  <si>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</si>
  <si>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</si>
  <si>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</si>
  <si>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</si>
  <si>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</si>
  <si>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</si>
  <si>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</si>
  <si>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</si>
  <si>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</si>
  <si>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</si>
  <si>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</si>
  <si>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</si>
  <si>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</si>
  <si>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</si>
  <si>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</si>
  <si>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</si>
  <si>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</si>
  <si>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</si>
  <si>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</si>
  <si>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</si>
  <si>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</si>
  <si>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</si>
  <si>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</si>
  <si>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</si>
  <si>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</si>
  <si>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</si>
  <si>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</si>
  <si>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</si>
  <si>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</si>
  <si>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</si>
  <si>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</si>
  <si>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</si>
  <si>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</si>
  <si>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</si>
  <si>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</si>
  <si>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</si>
  <si>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</si>
  <si>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</si>
  <si>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</si>
  <si>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</si>
  <si>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</si>
  <si>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</si>
  <si>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</si>
  <si>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</si>
  <si>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</si>
  <si>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</si>
  <si>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</si>
  <si>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</si>
  <si>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</si>
  <si>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</si>
  <si>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</si>
  <si>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</si>
  <si>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</si>
  <si>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</si>
  <si>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</si>
  <si>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</si>
  <si>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</si>
  <si>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</si>
  <si>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</si>
  <si>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</si>
  <si>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</si>
  <si>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</si>
  <si>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</si>
  <si>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</si>
  <si>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</si>
  <si>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</si>
  <si>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</si>
  <si>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</si>
  <si>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</si>
  <si>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</si>
  <si>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</si>
  <si>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</si>
  <si>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</si>
  <si>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</si>
  <si>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</si>
  <si>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</si>
  <si>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</si>
  <si>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</si>
  <si>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</si>
  <si>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</si>
  <si>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</si>
  <si>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</si>
  <si>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</si>
  <si>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</si>
  <si>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</si>
  <si>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</si>
  <si>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</si>
  <si>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</si>
  <si>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</si>
  <si>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</si>
  <si>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</si>
  <si>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</si>
  <si>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</si>
  <si>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</si>
  <si>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</si>
  <si>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</si>
  <si>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</si>
  <si>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</si>
  <si>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</si>
  <si>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</si>
  <si>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</si>
  <si>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</si>
  <si>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</si>
  <si>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</si>
  <si>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</si>
  <si>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</si>
  <si>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</si>
  <si>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</si>
  <si>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</si>
  <si>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</si>
  <si>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</si>
  <si>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</si>
  <si>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</si>
  <si>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</si>
  <si>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</si>
  <si>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</si>
  <si>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</si>
  <si>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</si>
  <si>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</si>
  <si>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</si>
  <si>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</si>
  <si>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</si>
  <si>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</si>
  <si>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</si>
  <si>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</si>
  <si>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</si>
  <si>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</si>
  <si>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</si>
  <si>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</si>
  <si>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</si>
  <si>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</si>
  <si>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</si>
  <si>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</si>
  <si>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</si>
  <si>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</si>
  <si>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</si>
  <si>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</si>
  <si>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</si>
  <si>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</si>
  <si>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</si>
  <si>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</si>
  <si>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</si>
  <si>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</si>
  <si>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</si>
  <si>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</si>
  <si>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</si>
  <si>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</si>
  <si>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</si>
  <si>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</si>
  <si>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</si>
  <si>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</si>
  <si>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</si>
  <si>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</si>
  <si>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</si>
  <si>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</si>
  <si>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</si>
  <si>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</si>
  <si>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</si>
  <si>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</si>
  <si>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</si>
  <si>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</si>
  <si>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</si>
  <si>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</si>
  <si>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</si>
  <si>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</si>
  <si>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</si>
  <si>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</si>
  <si>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</si>
  <si>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</si>
  <si>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</si>
  <si>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</si>
  <si>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</si>
  <si>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</si>
  <si>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</si>
  <si>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</si>
  <si>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</si>
  <si>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</si>
  <si>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</si>
  <si>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</si>
  <si>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</si>
  <si>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</si>
  <si>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</si>
  <si>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</si>
  <si>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</si>
  <si>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</si>
  <si>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</si>
  <si>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</si>
  <si>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</si>
  <si>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</si>
  <si>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</si>
  <si>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</si>
  <si>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</si>
  <si>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</si>
  <si>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</si>
  <si>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</si>
  <si>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</si>
  <si>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</si>
  <si>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</si>
  <si>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</si>
  <si>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</si>
  <si>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</si>
  <si>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</si>
  <si>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</si>
  <si>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</si>
  <si>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</si>
  <si>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</si>
  <si>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</si>
  <si>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</si>
  <si>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</si>
  <si>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</si>
  <si>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</si>
  <si>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</si>
  <si>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</si>
  <si>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</si>
  <si>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</si>
  <si>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</si>
  <si>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</si>
  <si>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</si>
  <si>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</si>
  <si>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</si>
  <si>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</si>
  <si>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</si>
  <si>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</si>
  <si>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</si>
  <si>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</si>
  <si>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</si>
  <si>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</si>
  <si>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</si>
  <si>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</si>
  <si>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</si>
  <si>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</si>
  <si>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</si>
  <si>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</si>
  <si>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</si>
  <si>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</si>
  <si>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</si>
  <si>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</si>
  <si>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</si>
  <si>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</si>
  <si>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</si>
  <si>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</si>
  <si>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</si>
  <si>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</si>
  <si>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</si>
  <si>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</si>
  <si>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</si>
  <si>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</si>
  <si>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</si>
  <si>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</si>
  <si>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</si>
  <si>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</si>
  <si>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</si>
  <si>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</si>
  <si>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</si>
  <si>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</si>
  <si>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</si>
  <si>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</si>
  <si>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</si>
  <si>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</si>
  <si>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</si>
  <si>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</si>
  <si>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</si>
  <si>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</si>
  <si>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</si>
  <si>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</si>
  <si>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</si>
  <si>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</si>
  <si>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</si>
  <si>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</si>
  <si>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</si>
  <si>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</si>
  <si>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</si>
  <si>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</si>
  <si>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</si>
  <si>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</si>
  <si>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</si>
  <si>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</si>
  <si>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</si>
  <si>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</si>
  <si>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</si>
  <si>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</si>
  <si>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</si>
  <si>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</si>
  <si>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</si>
  <si>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</si>
  <si>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</si>
  <si>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</si>
  <si>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</si>
  <si>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</si>
  <si>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</si>
  <si>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</si>
  <si>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</si>
  <si>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</si>
  <si>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</si>
  <si>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</si>
  <si>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</si>
  <si>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</si>
  <si>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</si>
  <si>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</si>
  <si>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</si>
  <si>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</si>
  <si>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</si>
  <si>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</si>
  <si>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</si>
  <si>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</si>
  <si>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</si>
  <si>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</si>
  <si>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</si>
  <si>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</si>
  <si>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</si>
  <si>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</si>
  <si>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</si>
  <si>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</si>
  <si>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</si>
  <si>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</si>
  <si>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</si>
  <si>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</si>
  <si>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</si>
  <si>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</si>
  <si>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</si>
  <si>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</si>
  <si>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</si>
  <si>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</si>
  <si>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</si>
  <si>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</si>
  <si>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</si>
  <si>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</si>
  <si>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</si>
  <si>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</si>
  <si>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</si>
  <si>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</si>
  <si>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</si>
  <si>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</si>
  <si>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</si>
  <si>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</si>
  <si>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</si>
  <si>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</si>
  <si>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</si>
  <si>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</si>
  <si>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</si>
  <si>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</si>
  <si>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</si>
  <si>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</si>
  <si>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</si>
  <si>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</si>
  <si>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</si>
  <si>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</si>
  <si>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</si>
  <si>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</si>
  <si>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</si>
  <si>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</si>
  <si>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</si>
  <si>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</si>
  <si>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</si>
  <si>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</si>
  <si>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</si>
  <si>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</si>
  <si>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</si>
  <si>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</si>
  <si>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</si>
  <si>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</si>
  <si>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</si>
  <si>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</si>
  <si>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</si>
  <si>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</si>
  <si>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</si>
  <si>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</si>
  <si>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</si>
  <si>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</si>
  <si>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</si>
  <si>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</si>
  <si>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</si>
  <si>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</si>
  <si>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</si>
  <si>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</si>
  <si>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</si>
  <si>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</si>
  <si>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</si>
  <si>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</si>
  <si>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</si>
  <si>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</si>
  <si>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</si>
  <si>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</si>
  <si>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</si>
  <si>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</si>
  <si>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</si>
  <si>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</si>
  <si>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</si>
  <si>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</si>
  <si>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</si>
  <si>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</si>
  <si>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</si>
  <si>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</si>
  <si>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</si>
  <si>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</si>
  <si>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</si>
  <si>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</si>
  <si>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</si>
  <si>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</si>
  <si>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</si>
  <si>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</si>
  <si>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</si>
  <si>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</si>
  <si>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</si>
  <si>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</si>
  <si>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</si>
  <si>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</si>
  <si>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</si>
  <si>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</si>
  <si>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</si>
  <si>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</si>
  <si>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</si>
  <si>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</si>
  <si>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</si>
  <si>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</si>
  <si>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</si>
  <si>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</si>
  <si>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</si>
  <si>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</si>
  <si>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</si>
  <si>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</si>
  <si>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</si>
  <si>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</si>
  <si>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</si>
  <si>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</si>
  <si>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</si>
  <si>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</si>
  <si>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</si>
  <si>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</si>
  <si>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</si>
  <si>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</si>
  <si>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</si>
  <si>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</si>
  <si>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</si>
  <si>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</si>
  <si>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</si>
  <si>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</si>
  <si>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</si>
  <si>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</si>
  <si>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</si>
  <si>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</si>
  <si>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</si>
  <si>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</si>
  <si>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</si>
  <si>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</si>
  <si>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</si>
  <si>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</si>
  <si>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</si>
  <si>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</si>
  <si>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</si>
  <si>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</si>
  <si>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</si>
  <si>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</si>
  <si>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</si>
  <si>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</si>
  <si>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</si>
  <si>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</si>
  <si>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</si>
  <si>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</si>
  <si>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</si>
  <si>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</si>
  <si>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</si>
  <si>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</si>
  <si>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</si>
  <si>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</si>
  <si>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</si>
  <si>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</si>
  <si>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</si>
  <si>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</si>
  <si>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</si>
  <si>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</si>
  <si>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</si>
  <si>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</si>
  <si>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</si>
  <si>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</si>
  <si>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</si>
  <si>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</si>
  <si>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</si>
  <si>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</si>
  <si>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</si>
  <si>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</si>
  <si>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</si>
  <si>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</si>
  <si>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</si>
  <si>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</si>
  <si>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</si>
  <si>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</si>
  <si>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</si>
  <si>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</si>
  <si>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</si>
  <si>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</si>
  <si>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</si>
  <si>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</si>
  <si>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</si>
  <si>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</si>
  <si>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</si>
  <si>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</si>
  <si>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</si>
  <si>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</si>
  <si>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</si>
  <si>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</si>
  <si>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</si>
  <si>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</si>
  <si>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</si>
  <si>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</si>
  <si>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</si>
  <si>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</si>
  <si>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</si>
  <si>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</si>
  <si>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</si>
  <si>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</si>
  <si>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</si>
  <si>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</si>
  <si>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</si>
  <si>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</si>
  <si>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</si>
  <si>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</si>
  <si>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</si>
  <si>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</si>
  <si>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</si>
  <si>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</si>
  <si>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</si>
  <si>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</si>
  <si>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</si>
  <si>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</si>
  <si>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</si>
  <si>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</si>
  <si>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</si>
  <si>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</si>
  <si>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</si>
  <si>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</si>
  <si>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</si>
  <si>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</si>
  <si>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</si>
  <si>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</si>
  <si>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</si>
  <si>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</si>
  <si>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</si>
  <si>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</si>
  <si>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</si>
  <si>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</si>
  <si>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</si>
  <si>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</si>
  <si>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</si>
  <si>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</si>
  <si>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</si>
  <si>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</si>
  <si>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</si>
  <si>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</si>
  <si>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</si>
  <si>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</si>
  <si>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</si>
  <si>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</si>
  <si>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</si>
  <si>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</si>
  <si>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</si>
  <si>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</si>
  <si>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</si>
  <si>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</si>
  <si>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</si>
  <si>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</si>
  <si>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</si>
  <si>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</si>
  <si>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</si>
  <si>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</si>
  <si>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</si>
  <si>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</si>
  <si>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</si>
  <si>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</si>
  <si>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</si>
  <si>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</si>
  <si>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</si>
  <si>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</si>
  <si>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</si>
  <si>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</si>
  <si>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</si>
  <si>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</si>
  <si>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</si>
  <si>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</si>
  <si>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</si>
  <si>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</si>
  <si>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</si>
  <si>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</si>
  <si>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</si>
  <si>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</si>
  <si>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</si>
  <si>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</si>
  <si>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</si>
  <si>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</si>
  <si>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</si>
  <si>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</si>
  <si>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</si>
  <si>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</si>
  <si>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</si>
  <si>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</si>
  <si>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</si>
  <si>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</si>
  <si>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</si>
  <si>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</si>
  <si>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</si>
  <si>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</si>
  <si>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</si>
  <si>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</si>
  <si>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</si>
  <si>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</si>
  <si>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</si>
  <si>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</si>
  <si>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</si>
  <si>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</si>
  <si>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</si>
  <si>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</si>
  <si>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</si>
  <si>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</si>
  <si>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</si>
  <si>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</si>
  <si>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</si>
  <si>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</si>
  <si>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</si>
  <si>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</si>
  <si>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</si>
  <si>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</si>
  <si>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</si>
  <si>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</si>
  <si>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</si>
  <si>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</si>
  <si>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</si>
  <si>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</si>
  <si>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</si>
  <si>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</si>
  <si>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</si>
  <si>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</si>
  <si>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</si>
  <si>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</si>
  <si>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</si>
  <si>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</si>
  <si>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</si>
  <si>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</si>
  <si>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</si>
  <si>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</si>
  <si>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</si>
  <si>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</si>
  <si>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</si>
  <si>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</si>
  <si>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</si>
  <si>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</si>
  <si>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</si>
  <si>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</si>
  <si>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</si>
  <si>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</si>
  <si>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</si>
  <si>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</si>
  <si>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</si>
  <si>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</si>
  <si>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</si>
  <si>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</si>
  <si>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</si>
  <si>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</si>
  <si>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</si>
  <si>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</si>
  <si>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</si>
  <si>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</si>
  <si>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</si>
  <si>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</si>
  <si>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</si>
  <si>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</si>
  <si>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</si>
  <si>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</si>
  <si>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</si>
  <si>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</si>
  <si>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</si>
  <si>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</si>
  <si>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</si>
  <si>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</si>
  <si>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</si>
  <si>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</si>
  <si>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</si>
  <si>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</si>
  <si>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</si>
  <si>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</si>
  <si>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</si>
  <si>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</si>
  <si>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</si>
  <si>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</si>
  <si>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</si>
  <si>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</si>
  <si>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</si>
  <si>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</si>
  <si>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</si>
  <si>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</si>
  <si>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</si>
  <si>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</si>
  <si>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</si>
  <si>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</si>
  <si>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</si>
  <si>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</si>
  <si>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</si>
  <si>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</si>
  <si>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</si>
  <si>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</si>
  <si>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</si>
  <si>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</si>
  <si>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</si>
  <si>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</si>
  <si>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</si>
  <si>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</si>
  <si>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</si>
  <si>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</si>
  <si>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</si>
  <si>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</si>
  <si>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</si>
  <si>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</si>
  <si>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</si>
  <si>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</si>
  <si>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</si>
  <si>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</si>
  <si>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</si>
  <si>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</si>
  <si>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</si>
  <si>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</si>
  <si>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</si>
  <si>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</si>
  <si>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</si>
  <si>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</si>
  <si>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</si>
  <si>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</si>
  <si>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</si>
  <si>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</si>
  <si>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</si>
  <si>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</si>
  <si>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</si>
  <si>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</si>
  <si>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</si>
  <si>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</si>
  <si>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</si>
  <si>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</si>
  <si>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</si>
  <si>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</si>
  <si>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</si>
  <si>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</si>
  <si>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</si>
  <si>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</si>
  <si>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</si>
  <si>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</si>
  <si>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</si>
  <si>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</si>
  <si>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</si>
  <si>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</si>
  <si>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</si>
  <si>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</si>
  <si>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</si>
  <si>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</si>
  <si>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</si>
  <si>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</si>
  <si>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</si>
  <si>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</si>
  <si>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</si>
  <si>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</si>
  <si>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</si>
  <si>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</si>
  <si>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</si>
  <si>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</si>
  <si>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</si>
  <si>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</si>
  <si>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</si>
  <si>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</si>
  <si>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</si>
  <si>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</si>
  <si>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</si>
  <si>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</si>
  <si>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</si>
  <si>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</si>
  <si>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</si>
  <si>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</si>
  <si>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</si>
  <si>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</si>
  <si>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</si>
  <si>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</si>
  <si>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</si>
  <si>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</si>
  <si>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</si>
  <si>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</si>
  <si>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</si>
  <si>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</si>
  <si>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</si>
  <si>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</si>
  <si>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</si>
  <si>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</si>
  <si>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</si>
  <si>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</si>
  <si>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</si>
  <si>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</si>
  <si>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</si>
  <si>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</si>
  <si>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</si>
  <si>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</si>
  <si>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</si>
  <si>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</si>
  <si>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</si>
  <si>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</si>
  <si>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</si>
  <si>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</si>
  <si>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</si>
  <si>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</si>
  <si>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</si>
  <si>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</si>
  <si>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</si>
  <si>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</si>
  <si>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</si>
  <si>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</si>
  <si>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</si>
  <si>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</si>
  <si>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</si>
  <si>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</si>
  <si>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</si>
  <si>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</si>
  <si>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</si>
  <si>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</si>
  <si>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</si>
  <si>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</si>
  <si>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</si>
  <si>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</si>
  <si>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</si>
  <si>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</si>
  <si>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</si>
  <si>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</si>
  <si>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</si>
  <si>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</si>
  <si>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</si>
  <si>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</si>
  <si>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</si>
  <si>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</si>
  <si>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</si>
  <si>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</si>
  <si>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</si>
  <si>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</si>
  <si>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</si>
  <si>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</si>
  <si>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</si>
  <si>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</si>
  <si>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</si>
  <si>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</si>
  <si>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</si>
  <si>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</si>
  <si>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</si>
  <si>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</si>
  <si>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</si>
  <si>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</si>
  <si>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</si>
  <si>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</si>
  <si>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</si>
  <si>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</si>
  <si>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</si>
  <si>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</si>
  <si>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</si>
  <si>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</si>
  <si>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</si>
  <si>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</si>
  <si>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</si>
  <si>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</si>
  <si>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</si>
  <si>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</si>
  <si>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</si>
  <si>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</si>
  <si>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</si>
  <si>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</si>
  <si>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</si>
  <si>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</si>
  <si>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</si>
  <si>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</si>
  <si>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</si>
  <si>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</si>
  <si>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</si>
  <si>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</si>
  <si>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</si>
  <si>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</si>
  <si>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</si>
  <si>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</si>
  <si>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</si>
  <si>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</si>
  <si>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</si>
  <si>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</si>
  <si>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</si>
  <si>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</si>
  <si>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</si>
  <si>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</si>
  <si>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</si>
  <si>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</si>
  <si>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</si>
  <si>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</si>
  <si>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</si>
  <si>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</si>
  <si>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</si>
  <si>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</si>
  <si>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</si>
  <si>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</si>
  <si>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</si>
  <si>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</si>
  <si>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</si>
  <si>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</si>
  <si>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</si>
  <si>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</si>
  <si>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</si>
  <si>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</si>
  <si>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</si>
  <si>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</si>
  <si>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</si>
  <si>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</si>
  <si>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</si>
  <si>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</si>
  <si>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</si>
  <si>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</si>
  <si>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</si>
  <si>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</si>
  <si>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</si>
  <si>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</si>
  <si>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</si>
  <si>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</si>
  <si>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</si>
  <si>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</si>
  <si>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</si>
  <si>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</si>
  <si>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</si>
  <si>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</si>
  <si>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</si>
  <si>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</si>
  <si>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</si>
  <si>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</si>
  <si>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</si>
  <si>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</si>
  <si>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</si>
  <si>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</si>
  <si>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</si>
  <si>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</si>
  <si>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</si>
  <si>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</si>
  <si>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</si>
  <si>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</si>
  <si>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</si>
  <si>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</si>
  <si>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</si>
  <si>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</si>
  <si>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</si>
  <si>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</si>
  <si>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</si>
  <si>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</si>
  <si>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</si>
  <si>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</si>
  <si>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</si>
  <si>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</si>
  <si>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</si>
  <si>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</si>
  <si>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</si>
  <si>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</si>
  <si>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</si>
  <si>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</si>
  <si>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</si>
  <si>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</si>
  <si>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</si>
  <si>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</si>
  <si>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</si>
  <si>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</si>
  <si>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</si>
  <si>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</si>
  <si>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</si>
  <si>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</si>
  <si>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</si>
  <si>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</si>
  <si>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</si>
  <si>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</si>
  <si>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</si>
  <si>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</si>
  <si>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</si>
  <si>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</si>
  <si>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</si>
  <si>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</si>
  <si>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</si>
  <si>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</si>
  <si>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</si>
  <si>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</si>
  <si>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</si>
  <si>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</si>
  <si>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</si>
  <si>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</si>
  <si>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</si>
  <si>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</si>
  <si>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</si>
  <si>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</si>
  <si>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</si>
  <si>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</si>
  <si>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</si>
  <si>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</si>
  <si>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</si>
  <si>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</si>
  <si>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</si>
  <si>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</si>
  <si>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</si>
  <si>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</si>
  <si>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</si>
  <si>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</si>
  <si>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</si>
  <si>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</si>
  <si>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</si>
  <si>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</si>
  <si>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</si>
  <si>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</si>
  <si>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</si>
  <si>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</si>
  <si>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</si>
  <si>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</si>
  <si>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</si>
  <si>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</si>
  <si>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</si>
  <si>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</si>
  <si>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</si>
  <si>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</si>
  <si>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</si>
  <si>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</si>
  <si>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</si>
  <si>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</si>
  <si>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</si>
  <si>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</si>
  <si>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</si>
  <si>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</si>
  <si>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</si>
  <si>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</si>
  <si>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</si>
  <si>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</si>
  <si>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</si>
  <si>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</si>
  <si>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</si>
  <si>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</si>
  <si>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</si>
  <si>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</si>
  <si>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</si>
  <si>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</si>
  <si>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</si>
  <si>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</si>
  <si>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</si>
  <si>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</si>
  <si>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</si>
  <si>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</si>
  <si>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</si>
  <si>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</si>
  <si>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</si>
  <si>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</si>
  <si>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</si>
  <si>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</si>
  <si>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</si>
  <si>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</si>
  <si>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</si>
  <si>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</si>
  <si>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</si>
  <si>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</si>
  <si>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</si>
  <si>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</si>
  <si>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</si>
  <si>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</si>
  <si>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</si>
  <si>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</si>
  <si>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</si>
  <si>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</si>
  <si>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</si>
  <si>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</si>
  <si>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</si>
  <si>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</si>
  <si>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</si>
  <si>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</si>
  <si>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</si>
  <si>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</si>
  <si>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</si>
  <si>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</si>
  <si>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</si>
  <si>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</si>
  <si>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</si>
  <si>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</si>
  <si>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</si>
  <si>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</si>
  <si>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</si>
  <si>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</si>
  <si>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</si>
  <si>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</si>
  <si>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</si>
  <si>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</si>
  <si>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</si>
  <si>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</si>
  <si>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</si>
  <si>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</si>
  <si>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</si>
  <si>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</si>
  <si>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</si>
  <si>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</si>
  <si>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</si>
  <si>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</si>
  <si>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</si>
  <si>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</si>
  <si>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</si>
  <si>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</si>
  <si>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</si>
  <si>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</si>
  <si>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</si>
  <si>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</si>
  <si>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</si>
  <si>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</si>
  <si>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</si>
  <si>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</si>
  <si>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</si>
  <si>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</si>
  <si>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</si>
  <si>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</si>
  <si>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</si>
  <si>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</si>
  <si>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</si>
  <si>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</si>
  <si>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</si>
  <si>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</si>
  <si>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</si>
  <si>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</si>
  <si>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</si>
  <si>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</si>
  <si>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</si>
  <si>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</si>
  <si>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</si>
  <si>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</si>
  <si>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</si>
  <si>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</si>
  <si>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</si>
  <si>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</si>
  <si>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</si>
  <si>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</si>
  <si>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</si>
  <si>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</si>
  <si>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</si>
  <si>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</si>
  <si>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</si>
  <si>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</si>
  <si>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</si>
  <si>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</si>
  <si>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</si>
  <si>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</si>
  <si>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</si>
  <si>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</si>
  <si>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</si>
  <si>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</si>
  <si>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</si>
  <si>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</si>
  <si>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</si>
  <si>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</si>
  <si>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</si>
  <si>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</si>
  <si>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</si>
  <si>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</si>
  <si>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</si>
  <si>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</si>
  <si>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</si>
  <si>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</si>
  <si>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</si>
  <si>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</si>
  <si>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</si>
  <si>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</si>
  <si>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</si>
  <si>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</si>
  <si>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</si>
  <si>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</si>
  <si>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</si>
  <si>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</si>
  <si>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</si>
  <si>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</si>
  <si>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</si>
  <si>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</si>
  <si>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</si>
  <si>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</si>
  <si>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</si>
  <si>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</si>
  <si>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</si>
  <si>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</si>
  <si>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</si>
  <si>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</si>
  <si>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</si>
  <si>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</si>
  <si>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</si>
  <si>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</si>
  <si>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</si>
  <si>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</si>
  <si>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</si>
  <si>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</si>
  <si>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</si>
  <si>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</si>
  <si>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</si>
  <si>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</si>
  <si>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</si>
  <si>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</si>
  <si>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</si>
  <si>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</si>
  <si>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</si>
  <si>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</si>
  <si>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</si>
  <si>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</si>
  <si>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</si>
  <si>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</si>
  <si>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</si>
  <si>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</si>
  <si>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</si>
  <si>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</si>
  <si>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</si>
  <si>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</si>
  <si>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</si>
  <si>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</si>
  <si>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</si>
  <si>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</si>
  <si>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</si>
  <si>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</si>
  <si>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</si>
  <si>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</si>
  <si>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</si>
  <si>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</si>
  <si>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</si>
  <si>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</si>
  <si>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</si>
  <si>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</si>
  <si>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</si>
  <si>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</si>
  <si>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</si>
  <si>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</si>
  <si>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</si>
  <si>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</si>
  <si>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</si>
  <si>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</si>
  <si>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</si>
  <si>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</si>
  <si>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</si>
  <si>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</si>
  <si>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</si>
  <si>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</si>
  <si>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</si>
  <si>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</si>
  <si>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</si>
  <si>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</si>
  <si>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</si>
  <si>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</si>
  <si>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</si>
  <si>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</si>
  <si>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</si>
  <si>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</si>
  <si>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</si>
  <si>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</si>
  <si>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</si>
  <si>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</si>
  <si>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</si>
  <si>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</si>
  <si>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</si>
  <si>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</si>
  <si>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</si>
  <si>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</si>
  <si>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</si>
  <si>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</si>
  <si>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</si>
  <si>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</si>
  <si>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</si>
  <si>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</si>
  <si>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</si>
  <si>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</si>
  <si>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</si>
  <si>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</si>
  <si>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</si>
  <si>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</si>
  <si>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</si>
  <si>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</si>
  <si>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</si>
  <si>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</si>
  <si>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</si>
  <si>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</si>
  <si>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</si>
  <si>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</si>
  <si>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</si>
  <si>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</si>
  <si>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</si>
  <si>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</si>
  <si>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</si>
  <si>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</si>
  <si>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</si>
  <si>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</si>
  <si>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</si>
  <si>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</si>
  <si>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</si>
  <si>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</si>
  <si>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</si>
  <si>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</si>
  <si>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</si>
  <si>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</si>
  <si>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</si>
  <si>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</si>
  <si>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</si>
  <si>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</si>
  <si>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</si>
  <si>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</si>
  <si>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</si>
  <si>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</si>
  <si>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</si>
  <si>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</si>
  <si>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</si>
  <si>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</si>
  <si>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</si>
  <si>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</si>
  <si>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</si>
  <si>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</si>
  <si>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</si>
  <si>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</si>
  <si>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</si>
  <si>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</si>
  <si>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</si>
  <si>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</si>
  <si>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</si>
  <si>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</si>
  <si>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</si>
  <si>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</si>
  <si>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</si>
  <si>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</si>
  <si>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</si>
  <si>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</si>
  <si>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</si>
  <si>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</si>
  <si>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</si>
  <si>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</si>
  <si>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</si>
  <si>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</si>
  <si>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</si>
  <si>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</si>
  <si>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</si>
  <si>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</si>
  <si>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</si>
  <si>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</si>
  <si>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</si>
  <si>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</si>
  <si>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</si>
  <si>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</si>
  <si>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</si>
  <si>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</si>
  <si>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</si>
  <si>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</si>
  <si>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</si>
  <si>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</si>
  <si>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</si>
  <si>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</si>
  <si>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</si>
  <si>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</si>
  <si>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</si>
  <si>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</si>
  <si>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</si>
  <si>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</si>
  <si>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</si>
  <si>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</si>
  <si>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</si>
  <si>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</si>
  <si>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</si>
  <si>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</si>
  <si>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</si>
  <si>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</si>
  <si>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</si>
  <si>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</si>
  <si>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</si>
  <si>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</si>
  <si>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</si>
  <si>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</si>
  <si>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</si>
  <si>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</si>
  <si>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</si>
  <si>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</si>
  <si>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</si>
  <si>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</si>
  <si>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</si>
  <si>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</si>
  <si>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</si>
  <si>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</si>
  <si>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</si>
  <si>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</si>
  <si>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</si>
  <si>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</si>
  <si>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</si>
  <si>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</si>
  <si>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</si>
  <si>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</si>
  <si>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</si>
  <si>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</si>
  <si>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</si>
  <si>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</si>
  <si>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</si>
  <si>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</si>
  <si>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</si>
  <si>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</si>
  <si>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</si>
  <si>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</si>
  <si>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</si>
  <si>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</si>
  <si>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</si>
  <si>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</si>
  <si>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</si>
  <si>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</si>
  <si>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</si>
  <si>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</si>
  <si>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</si>
  <si>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</si>
  <si>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</si>
  <si>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</si>
  <si>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</si>
  <si>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</si>
  <si>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</si>
  <si>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</si>
  <si>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</si>
  <si>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</si>
  <si>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</si>
  <si>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</si>
  <si>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</si>
  <si>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</si>
  <si>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</si>
  <si>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</si>
  <si>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</si>
  <si>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</si>
  <si>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</si>
  <si>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</si>
  <si>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</si>
  <si>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</si>
  <si>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</si>
  <si>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</si>
  <si>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</si>
  <si>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</si>
  <si>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</si>
  <si>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</si>
  <si>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</si>
  <si>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</si>
  <si>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</si>
  <si>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</si>
  <si>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</si>
  <si>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</si>
  <si>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</si>
  <si>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</si>
  <si>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</si>
  <si>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</si>
  <si>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</si>
  <si>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</si>
  <si>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</si>
  <si>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</si>
  <si>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</si>
  <si>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</si>
  <si>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</si>
  <si>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</si>
  <si>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</si>
  <si>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</si>
  <si>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</si>
  <si>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</si>
  <si>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</si>
  <si>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</si>
  <si>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</si>
  <si>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</si>
  <si>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</si>
  <si>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</si>
  <si>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</si>
  <si>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</si>
  <si>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</si>
  <si>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</si>
  <si>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</si>
  <si>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</si>
  <si>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</si>
  <si>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</si>
  <si>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</si>
  <si>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</si>
  <si>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</si>
  <si>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</si>
  <si>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</si>
  <si>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</si>
  <si>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</si>
  <si>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</si>
  <si>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</si>
  <si>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</si>
  <si>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</si>
  <si>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</si>
  <si>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</si>
  <si>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</si>
  <si>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</si>
  <si>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</si>
  <si>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</si>
  <si>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</si>
  <si>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</si>
  <si>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</si>
  <si>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</si>
  <si>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</si>
  <si>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</si>
  <si>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</si>
  <si>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</si>
  <si>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</si>
  <si>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</si>
  <si>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</si>
  <si>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</si>
  <si>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</si>
  <si>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</si>
  <si>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</si>
  <si>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</si>
  <si>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</si>
  <si>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</si>
  <si>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</si>
  <si>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</si>
  <si>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</si>
  <si>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</si>
  <si>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</si>
  <si>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</si>
  <si>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</si>
  <si>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</si>
  <si>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</si>
  <si>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</si>
  <si>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</si>
  <si>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</si>
  <si>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</si>
  <si>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</si>
  <si>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</si>
  <si>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</si>
  <si>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</si>
  <si>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</si>
  <si>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</si>
  <si>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</si>
  <si>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</si>
  <si>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</si>
  <si>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</si>
  <si>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</si>
  <si>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</si>
  <si>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</si>
  <si>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</si>
  <si>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</si>
  <si>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</si>
  <si>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</si>
  <si>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</si>
  <si>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</si>
  <si>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</si>
  <si>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</si>
  <si>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</si>
  <si>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</si>
  <si>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</si>
  <si>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</si>
  <si>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</si>
  <si>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</si>
  <si>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</si>
  <si>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</si>
  <si>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</si>
  <si>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</si>
  <si>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</si>
  <si>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</si>
  <si>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</si>
  <si>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</si>
  <si>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</si>
  <si>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</si>
  <si>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</si>
  <si>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</si>
  <si>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</si>
  <si>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</si>
  <si>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</si>
  <si>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</si>
  <si>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</si>
  <si>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</si>
  <si>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</si>
  <si>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</si>
  <si>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</si>
  <si>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</si>
  <si>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</si>
  <si>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</si>
  <si>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</si>
  <si>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</si>
  <si>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</si>
  <si>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</si>
  <si>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</si>
  <si>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</si>
  <si>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</si>
  <si>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</si>
  <si>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</si>
  <si>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</si>
  <si>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</si>
  <si>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</si>
  <si>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</si>
  <si>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</si>
  <si>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</si>
  <si>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</si>
  <si>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</si>
  <si>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</si>
  <si>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</si>
  <si>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</si>
  <si>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</si>
  <si>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</si>
  <si>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</si>
  <si>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</si>
  <si>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</si>
  <si>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</si>
  <si>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</si>
  <si>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</si>
  <si>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</si>
  <si>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</si>
  <si>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</si>
  <si>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</si>
  <si>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</si>
  <si>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</si>
  <si>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</si>
  <si>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</si>
  <si>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</si>
  <si>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</si>
  <si>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</si>
  <si>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</si>
  <si>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</si>
  <si>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</si>
  <si>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</si>
  <si>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</si>
  <si>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</si>
  <si>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</si>
  <si>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</si>
  <si>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</si>
  <si>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</si>
  <si>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</si>
  <si>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</si>
  <si>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</si>
  <si>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</si>
  <si>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</si>
  <si>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</si>
  <si>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</si>
  <si>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</si>
  <si>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</si>
  <si>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</si>
  <si>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</si>
  <si>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</si>
  <si>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</si>
  <si>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</si>
  <si>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</si>
  <si>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</si>
  <si>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</si>
  <si>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</si>
  <si>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</si>
  <si>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</si>
  <si>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</si>
  <si>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</si>
  <si>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</si>
  <si>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</si>
  <si>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</si>
  <si>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</si>
  <si>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</si>
  <si>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</si>
  <si>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</si>
  <si>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</si>
  <si>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</si>
  <si>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</si>
  <si>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</si>
  <si>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</si>
  <si>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</si>
  <si>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</si>
  <si>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</si>
  <si>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</si>
  <si>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</si>
  <si>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</si>
  <si>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</si>
  <si>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</si>
  <si>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</si>
  <si>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</si>
  <si>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</si>
  <si>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</si>
  <si>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</si>
  <si>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</si>
  <si>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</si>
  <si>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</si>
  <si>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</si>
  <si>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</si>
  <si>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</si>
  <si>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</si>
  <si>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</si>
  <si>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</si>
  <si>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</si>
  <si>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</si>
  <si>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</si>
  <si>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</si>
  <si>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</si>
  <si>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</si>
  <si>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</si>
  <si>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</si>
  <si>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</si>
  <si>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</si>
  <si>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</si>
  <si>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</si>
  <si>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</si>
  <si>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</si>
  <si>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</si>
  <si>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</si>
  <si>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</si>
  <si>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</si>
  <si>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</si>
  <si>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</si>
  <si>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</si>
  <si>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</si>
  <si>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</si>
  <si>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</si>
  <si>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</si>
  <si>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</si>
  <si>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</si>
  <si>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</si>
  <si>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</si>
  <si>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</si>
  <si>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</si>
  <si>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</si>
  <si>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</si>
  <si>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</si>
  <si>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</si>
  <si>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</si>
  <si>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</si>
  <si>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</si>
  <si>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</si>
  <si>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</si>
  <si>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</si>
  <si>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</si>
  <si>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</si>
  <si>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</si>
  <si>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</si>
  <si>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</si>
  <si>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</si>
  <si>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</si>
  <si>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</si>
  <si>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</si>
  <si>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</si>
  <si>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</si>
  <si>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</si>
  <si>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</si>
  <si>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</si>
  <si>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</si>
  <si>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</si>
  <si>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</si>
  <si>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</si>
  <si>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</si>
  <si>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</si>
  <si>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</si>
  <si>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</si>
  <si>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</si>
  <si>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</si>
  <si>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</si>
  <si>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</si>
  <si>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</si>
  <si>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</si>
  <si>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</si>
  <si>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</si>
  <si>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</si>
  <si>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</si>
  <si>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</si>
  <si>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</si>
  <si>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</si>
  <si>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</si>
  <si>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</si>
  <si>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</si>
  <si>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</si>
  <si>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</si>
  <si>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</si>
  <si>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</si>
  <si>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</si>
  <si>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</si>
  <si>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</si>
  <si>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</si>
  <si>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</si>
  <si>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</si>
  <si>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</si>
  <si>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</si>
  <si>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</si>
  <si>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</si>
  <si>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</si>
  <si>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</si>
  <si>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</si>
  <si>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</si>
  <si>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</si>
  <si>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</si>
  <si>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</si>
  <si>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</si>
  <si>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</si>
  <si>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</si>
  <si>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</si>
  <si>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</si>
  <si>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</si>
  <si>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</si>
  <si>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</si>
  <si>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</si>
  <si>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</si>
  <si>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</si>
  <si>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</si>
  <si>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</si>
  <si>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</si>
  <si>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</si>
  <si>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</si>
  <si>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</si>
  <si>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</si>
  <si>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</si>
  <si>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</si>
  <si>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</si>
  <si>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</si>
  <si>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</si>
  <si>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</si>
  <si>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</si>
  <si>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</si>
  <si>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</si>
  <si>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</si>
  <si>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</si>
  <si>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</si>
  <si>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</si>
  <si>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</si>
  <si>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</si>
  <si>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</si>
  <si>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</si>
  <si>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</si>
  <si>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</si>
  <si>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</si>
  <si>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</si>
  <si>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</si>
  <si>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</si>
  <si>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</si>
  <si>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</si>
  <si>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</si>
  <si>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</si>
  <si>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</si>
  <si>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</si>
  <si>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</si>
  <si>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</si>
  <si>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</si>
  <si>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</si>
  <si>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</si>
  <si>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</si>
  <si>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</si>
  <si>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</si>
  <si>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</si>
  <si>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</si>
  <si>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</si>
  <si>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</si>
  <si>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</si>
  <si>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</si>
  <si>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</si>
  <si>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</si>
  <si>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</si>
  <si>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</si>
  <si>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</si>
  <si>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</si>
  <si>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</si>
  <si>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</si>
  <si>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</si>
  <si>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</si>
  <si>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</si>
  <si>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</si>
  <si>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</si>
  <si>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</si>
  <si>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</si>
  <si>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</si>
  <si>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</si>
  <si>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</si>
  <si>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</si>
  <si>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</si>
  <si>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</si>
  <si>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</si>
  <si>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</si>
  <si>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</si>
  <si>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</si>
  <si>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</si>
  <si>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</si>
  <si>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</si>
  <si>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</si>
  <si>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</si>
  <si>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</si>
  <si>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</si>
  <si>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</si>
  <si>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</si>
  <si>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</si>
  <si>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</si>
  <si>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</si>
  <si>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</si>
  <si>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</si>
  <si>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</si>
  <si>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</si>
  <si>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</si>
  <si>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</si>
  <si>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</si>
  <si>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</si>
  <si>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</si>
  <si>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</si>
  <si>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</si>
  <si>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</si>
  <si>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</si>
  <si>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</si>
  <si>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</si>
  <si>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</si>
  <si>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</si>
  <si>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</si>
  <si>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</si>
  <si>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</si>
  <si>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</si>
  <si>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</si>
  <si>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</si>
  <si>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</si>
  <si>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</si>
  <si>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</si>
  <si>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</si>
  <si>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</si>
  <si>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</si>
  <si>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</si>
  <si>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</si>
  <si>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</si>
  <si>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</si>
  <si>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</si>
  <si>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</si>
  <si>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</si>
  <si>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</si>
  <si>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</si>
  <si>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</si>
  <si>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</si>
  <si>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</si>
  <si>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</si>
  <si>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</si>
  <si>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</si>
  <si>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</si>
  <si>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</si>
  <si>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</si>
  <si>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</si>
  <si>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</si>
  <si>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</si>
  <si>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</si>
  <si>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</si>
  <si>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</si>
  <si>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</si>
  <si>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</si>
  <si>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</si>
  <si>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</si>
  <si>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</si>
  <si>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</si>
  <si>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</si>
  <si>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</si>
  <si>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</si>
  <si>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</si>
  <si>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</si>
  <si>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</si>
  <si>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</si>
  <si>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</si>
  <si>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</si>
  <si>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</si>
  <si>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</si>
  <si>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</si>
  <si>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</si>
  <si>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</si>
  <si>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</si>
  <si>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</si>
  <si>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</si>
  <si>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</si>
  <si>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</si>
  <si>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</si>
  <si>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</si>
  <si>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</si>
  <si>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</si>
  <si>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</si>
  <si>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</si>
  <si>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</si>
  <si>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</si>
  <si>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</si>
  <si>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</si>
  <si>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</si>
  <si>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</si>
  <si>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</si>
  <si>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</si>
  <si>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</si>
  <si>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</si>
  <si>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</si>
  <si>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</si>
  <si>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</si>
  <si>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</si>
  <si>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</si>
  <si>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</si>
  <si>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</si>
  <si>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</si>
  <si>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</si>
  <si>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</si>
  <si>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</si>
  <si>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</si>
  <si>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</si>
  <si>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</si>
  <si>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</si>
  <si>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</si>
  <si>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</si>
  <si>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</si>
  <si>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</si>
  <si>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</si>
  <si>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</si>
  <si>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</si>
  <si>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</si>
  <si>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</si>
  <si>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</si>
  <si>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</si>
  <si>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</si>
  <si>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</si>
  <si>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</si>
  <si>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</si>
  <si>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</si>
  <si>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</si>
  <si>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</si>
  <si>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</si>
  <si>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</si>
  <si>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</si>
  <si>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</si>
  <si>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</si>
  <si>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</si>
  <si>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</si>
  <si>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</si>
  <si>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</si>
  <si>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</si>
  <si>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</si>
  <si>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</si>
  <si>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</si>
  <si>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</si>
  <si>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</si>
  <si>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</si>
  <si>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</si>
  <si>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</si>
  <si>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</si>
  <si>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</si>
  <si>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</si>
  <si>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</si>
  <si>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</si>
  <si>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</si>
  <si>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</si>
  <si>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</si>
  <si>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</si>
  <si>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</si>
  <si>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</si>
  <si>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</si>
  <si>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</si>
  <si>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</si>
  <si>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</si>
  <si>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</si>
  <si>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</si>
  <si>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</si>
  <si>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</si>
  <si>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</si>
  <si>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</si>
  <si>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</si>
  <si>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</si>
  <si>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</si>
  <si>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</si>
  <si>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</si>
  <si>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</si>
  <si>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</si>
  <si>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</si>
  <si>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</si>
  <si>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</si>
  <si>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</si>
  <si>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</si>
  <si>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</si>
  <si>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</si>
  <si>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</si>
  <si>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</si>
  <si>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</si>
  <si>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</si>
  <si>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</si>
  <si>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</si>
  <si>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</si>
  <si>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</si>
  <si>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</si>
  <si>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</si>
  <si>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</si>
  <si>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</si>
  <si>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</si>
  <si>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</si>
  <si>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</si>
  <si>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</si>
  <si>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</si>
  <si>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</si>
  <si>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</si>
  <si>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</si>
  <si>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</si>
  <si>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</si>
  <si>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</si>
  <si>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</si>
  <si>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</si>
  <si>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</si>
  <si>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</si>
  <si>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</si>
  <si>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</si>
  <si>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</si>
  <si>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</si>
  <si>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</si>
  <si>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</si>
  <si>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</si>
  <si>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</si>
  <si>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</si>
  <si>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</si>
  <si>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</si>
  <si>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</si>
  <si>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</si>
  <si>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</si>
  <si>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</si>
  <si>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</si>
  <si>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</si>
  <si>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</si>
  <si>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</si>
  <si>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</si>
  <si>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</si>
  <si>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</si>
  <si>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</si>
  <si>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</si>
  <si>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</si>
  <si>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</si>
  <si>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</si>
  <si>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</si>
  <si>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</si>
  <si>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</si>
  <si>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</si>
  <si>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</si>
  <si>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</si>
  <si>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</si>
  <si>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</si>
  <si>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</si>
  <si>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</si>
  <si>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</si>
  <si>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</si>
  <si>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</si>
  <si>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</si>
  <si>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</si>
  <si>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</si>
  <si>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</si>
  <si>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</si>
  <si>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</si>
  <si>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</si>
  <si>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</si>
  <si>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</si>
  <si>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</si>
  <si>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</si>
  <si>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</si>
  <si>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</si>
  <si>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</si>
  <si>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</si>
  <si>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</si>
  <si>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</si>
  <si>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</si>
  <si>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</si>
  <si>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</si>
  <si>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</si>
  <si>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</si>
  <si>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</si>
  <si>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</si>
  <si>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</si>
  <si>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</si>
  <si>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</si>
  <si>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</si>
  <si>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</si>
  <si>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</si>
  <si>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</si>
  <si>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</si>
  <si>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</si>
  <si>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</si>
  <si>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</si>
  <si>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</si>
  <si>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</si>
  <si>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</si>
  <si>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</si>
  <si>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</si>
  <si>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</si>
  <si>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</si>
  <si>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</si>
  <si>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</si>
  <si>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</si>
  <si>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</si>
  <si>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</si>
  <si>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</si>
  <si>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</si>
  <si>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</si>
  <si>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</si>
  <si>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</si>
  <si>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</si>
  <si>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</si>
  <si>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</si>
  <si>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</si>
  <si>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</si>
  <si>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</si>
  <si>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</si>
  <si>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</si>
  <si>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</si>
  <si>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</si>
  <si>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</si>
  <si>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</si>
  <si>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</si>
  <si>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</si>
  <si>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</si>
  <si>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</si>
  <si>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</si>
  <si>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</si>
  <si>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</si>
  <si>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</si>
  <si>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</si>
  <si>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</si>
  <si>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</si>
  <si>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</si>
  <si>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</si>
  <si>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</si>
  <si>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</si>
  <si>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</si>
  <si>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</si>
  <si>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</si>
  <si>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</si>
  <si>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</si>
  <si>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</si>
  <si>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</si>
  <si>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</si>
  <si>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</si>
  <si>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</si>
  <si>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</si>
  <si>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</si>
  <si>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</si>
  <si>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</si>
  <si>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</si>
  <si>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</si>
  <si>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</si>
  <si>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</si>
  <si>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</si>
  <si>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</si>
  <si>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</si>
  <si>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</si>
  <si>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</si>
  <si>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</si>
  <si>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</si>
  <si>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</si>
  <si>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</si>
  <si>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</si>
  <si>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</si>
  <si>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</si>
  <si>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</si>
  <si>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</si>
  <si>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</si>
  <si>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</si>
  <si>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</si>
  <si>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</si>
  <si>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</si>
  <si>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</si>
  <si>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</si>
  <si>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</si>
  <si>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</si>
  <si>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</si>
  <si>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</si>
  <si>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</si>
  <si>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</si>
  <si>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</si>
  <si>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</si>
  <si>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</si>
  <si>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</si>
  <si>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</si>
  <si>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</si>
  <si>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</si>
  <si>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</si>
  <si>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</si>
  <si>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</si>
  <si>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</si>
  <si>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</si>
  <si>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</si>
  <si>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</si>
  <si>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</si>
  <si>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</si>
  <si>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</si>
  <si>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</si>
  <si>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</si>
  <si>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</si>
  <si>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</si>
  <si>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</si>
  <si>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</si>
  <si>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</si>
  <si>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</si>
  <si>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</si>
  <si>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</si>
  <si>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</si>
  <si>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</si>
  <si>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</si>
  <si>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</si>
  <si>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</si>
  <si>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</si>
  <si>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</si>
  <si>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</si>
  <si>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</si>
  <si>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</si>
  <si>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</si>
  <si>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</si>
  <si>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</si>
  <si>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</si>
  <si>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</si>
  <si>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</si>
  <si>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</si>
  <si>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</si>
  <si>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</si>
  <si>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</si>
  <si>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</si>
  <si>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</si>
  <si>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</si>
  <si>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</si>
  <si>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</si>
  <si>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</si>
  <si>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</si>
  <si>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</si>
  <si>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</si>
  <si>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</si>
  <si>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</si>
  <si>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</si>
  <si>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</si>
  <si>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</si>
  <si>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</si>
  <si>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</si>
  <si>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</si>
  <si>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</si>
  <si>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</si>
  <si>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</si>
  <si>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</si>
  <si>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</si>
  <si>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</si>
  <si>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</si>
  <si>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</si>
  <si>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</si>
  <si>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</si>
  <si>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</si>
  <si>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</si>
  <si>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</si>
  <si>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</si>
  <si>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</si>
  <si>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</si>
  <si>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</si>
  <si>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</si>
  <si>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</si>
  <si>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</si>
  <si>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</si>
  <si>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</si>
  <si>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</si>
  <si>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</si>
  <si>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</si>
  <si>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</si>
  <si>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</si>
  <si>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</si>
  <si>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</si>
  <si>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</si>
  <si>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</si>
  <si>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</si>
  <si>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</si>
  <si>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</si>
  <si>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</si>
  <si>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</si>
  <si>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</si>
  <si>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</si>
  <si>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</si>
  <si>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</si>
  <si>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</si>
  <si>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</si>
  <si>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</si>
  <si>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</si>
  <si>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</si>
  <si>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</si>
  <si>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</si>
  <si>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</si>
  <si>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</si>
  <si>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</si>
  <si>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</si>
  <si>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</si>
  <si>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</si>
  <si>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</si>
  <si>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</si>
  <si>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</si>
  <si>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</si>
  <si>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</si>
  <si>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</si>
  <si>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</si>
  <si>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</si>
  <si>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</si>
  <si>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</si>
  <si>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</si>
  <si>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</si>
  <si>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</si>
  <si>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</si>
  <si>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</si>
  <si>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</si>
  <si>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</si>
  <si>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</si>
  <si>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</si>
  <si>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</si>
  <si>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</si>
  <si>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</si>
  <si>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</si>
  <si>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</si>
  <si>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</si>
  <si>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</si>
  <si>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</si>
  <si>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</si>
  <si>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</si>
  <si>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</si>
  <si>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</si>
  <si>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</si>
  <si>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</si>
  <si>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</si>
  <si>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</si>
  <si>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</si>
  <si>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</si>
  <si>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</si>
  <si>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</si>
  <si>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</si>
  <si>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</si>
  <si>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</si>
  <si>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</si>
  <si>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</si>
  <si>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</si>
  <si>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</si>
  <si>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</si>
  <si>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</si>
  <si>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</si>
  <si>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</si>
  <si>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</si>
  <si>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</si>
  <si>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</si>
  <si>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</si>
  <si>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</si>
  <si>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</si>
  <si>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</si>
  <si>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</si>
  <si>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</si>
  <si>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</si>
  <si>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</si>
  <si>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</si>
  <si>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</si>
  <si>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</si>
  <si>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</si>
  <si>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</si>
  <si>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</si>
  <si>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</si>
  <si>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</si>
  <si>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</si>
  <si>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</si>
  <si>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</si>
  <si>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</si>
  <si>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</si>
  <si>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</si>
  <si>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</si>
  <si>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</si>
  <si>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</si>
  <si>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</si>
  <si>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</si>
  <si>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</si>
  <si>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</si>
  <si>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</si>
  <si>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</si>
  <si>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</si>
  <si>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</si>
  <si>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</si>
  <si>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</si>
  <si>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</si>
  <si>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</si>
  <si>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</si>
  <si>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</si>
  <si>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</si>
  <si>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</si>
  <si>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</si>
  <si>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</si>
  <si>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</si>
  <si>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</si>
  <si>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</si>
  <si>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</si>
  <si>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</si>
  <si>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</si>
  <si>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</si>
  <si>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</si>
  <si>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</si>
  <si>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</si>
  <si>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</si>
  <si>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</si>
  <si>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</si>
  <si>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</si>
  <si>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</si>
  <si>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</si>
  <si>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</si>
  <si>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</si>
  <si>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</si>
  <si>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</si>
  <si>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</si>
  <si>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</si>
  <si>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</si>
  <si>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</si>
  <si>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</si>
  <si>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</si>
  <si>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</si>
  <si>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</si>
  <si>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</si>
  <si>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</si>
  <si>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</si>
  <si>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</si>
  <si>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</si>
  <si>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</si>
  <si>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</si>
  <si>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</si>
  <si>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</si>
  <si>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</si>
  <si>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</si>
  <si>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</si>
  <si>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</si>
  <si>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</si>
  <si>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</si>
  <si>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</si>
  <si>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</si>
  <si>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</si>
  <si>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</si>
  <si>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</si>
  <si>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</si>
  <si>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</si>
  <si>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</si>
  <si>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</si>
  <si>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</si>
  <si>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</si>
  <si>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</si>
  <si>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</si>
  <si>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</si>
  <si>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</si>
  <si>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</si>
  <si>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</si>
  <si>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</si>
  <si>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</si>
  <si>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</si>
  <si>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</si>
  <si>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</si>
  <si>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</si>
  <si>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</si>
  <si>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</si>
  <si>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</si>
  <si>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</si>
  <si>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</si>
  <si>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</si>
  <si>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</si>
  <si>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</si>
  <si>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</si>
  <si>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</si>
  <si>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</si>
  <si>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</si>
  <si>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</si>
  <si>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</si>
  <si>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</si>
  <si>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</si>
  <si>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</si>
  <si>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</si>
  <si>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</si>
  <si>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</si>
  <si>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</si>
  <si>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</si>
  <si>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</si>
  <si>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</si>
  <si>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</si>
  <si>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</si>
  <si>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</si>
  <si>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</si>
  <si>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</si>
  <si>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</si>
  <si>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</si>
  <si>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</si>
  <si>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</si>
  <si>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</si>
  <si>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</si>
  <si>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</si>
  <si>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</si>
  <si>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</si>
  <si>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</si>
  <si>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</si>
  <si>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</si>
  <si>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</si>
  <si>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</si>
  <si>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</si>
  <si>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</si>
  <si>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</si>
  <si>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</si>
  <si>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</si>
  <si>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</si>
  <si>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</si>
  <si>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</si>
  <si>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</si>
  <si>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</si>
  <si>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</si>
  <si>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</si>
  <si>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</si>
  <si>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</si>
  <si>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</si>
  <si>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</si>
  <si>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</si>
  <si>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</si>
  <si>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</si>
  <si>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</si>
  <si>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</si>
  <si>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</si>
  <si>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</si>
  <si>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</si>
  <si>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</si>
  <si>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</si>
  <si>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</si>
  <si>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</si>
  <si>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</si>
  <si>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</si>
  <si>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</si>
  <si>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</si>
  <si>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</si>
  <si>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</si>
  <si>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</si>
  <si>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</si>
  <si>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</si>
  <si>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</si>
  <si>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</si>
  <si>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</si>
  <si>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</si>
  <si>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</si>
  <si>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</si>
  <si>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</si>
  <si>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</si>
  <si>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</si>
  <si>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</si>
  <si>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</si>
  <si>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</si>
  <si>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</si>
  <si>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</si>
  <si>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</si>
  <si>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</si>
  <si>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</si>
  <si>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</si>
  <si>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</si>
  <si>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</si>
  <si>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</si>
  <si>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</si>
  <si>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</si>
  <si>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</si>
  <si>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</si>
  <si>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</si>
  <si>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</si>
  <si>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</si>
  <si>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</si>
  <si>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</si>
  <si>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</si>
  <si>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</si>
  <si>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</si>
  <si>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</si>
  <si>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</si>
  <si>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</si>
  <si>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</si>
  <si>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</si>
  <si>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</si>
  <si>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</si>
  <si>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</si>
  <si>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</si>
  <si>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</si>
  <si>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</si>
  <si>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</si>
  <si>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</si>
  <si>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</si>
  <si>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</si>
  <si>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</si>
  <si>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</si>
  <si>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</si>
  <si>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</si>
  <si>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</si>
  <si>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</si>
  <si>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</si>
  <si>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</si>
  <si>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</si>
  <si>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</si>
  <si>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</si>
  <si>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</si>
  <si>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</si>
  <si>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</si>
  <si>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</si>
  <si>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</si>
  <si>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</si>
  <si>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</si>
  <si>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</si>
  <si>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</si>
  <si>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</si>
  <si>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</si>
  <si>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</si>
  <si>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</si>
  <si>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</si>
  <si>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</si>
  <si>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</si>
  <si>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</si>
  <si>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</si>
  <si>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</si>
  <si>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</si>
  <si>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</si>
  <si>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</si>
  <si>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</si>
  <si>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</si>
  <si>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</si>
  <si>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</si>
  <si>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</si>
  <si>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</si>
  <si>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</si>
  <si>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</si>
  <si>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</si>
  <si>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</si>
  <si>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</si>
  <si>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</si>
  <si>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</si>
  <si>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</si>
  <si>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</si>
  <si>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</si>
  <si>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</si>
  <si>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</si>
  <si>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</si>
  <si>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</si>
  <si>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</si>
  <si>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</si>
  <si>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</si>
  <si>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</si>
  <si>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</si>
  <si>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</si>
  <si>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</si>
  <si>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</si>
  <si>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</si>
  <si>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</si>
  <si>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</si>
  <si>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</si>
  <si>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</si>
  <si>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</si>
  <si>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</si>
  <si>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</si>
  <si>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</si>
  <si>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</si>
  <si>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</si>
  <si>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</si>
  <si>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</si>
  <si>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</si>
  <si>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</si>
  <si>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</si>
  <si>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</si>
  <si>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</si>
  <si>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</si>
  <si>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</si>
  <si>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</si>
  <si>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</si>
  <si>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</si>
  <si>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</si>
  <si>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</si>
  <si>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</si>
  <si>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</si>
  <si>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</si>
  <si>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</si>
  <si>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</si>
  <si>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</si>
  <si>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</si>
  <si>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</si>
  <si>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</si>
  <si>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</si>
  <si>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</si>
  <si>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</si>
  <si>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</si>
  <si>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</si>
  <si>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</si>
  <si>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</si>
  <si>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</si>
  <si>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</si>
  <si>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</si>
  <si>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</si>
  <si>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</si>
  <si>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</si>
  <si>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</si>
  <si>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</si>
  <si>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</si>
  <si>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</si>
  <si>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</si>
  <si>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</si>
  <si>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</si>
  <si>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</si>
  <si>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</si>
  <si>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</si>
  <si>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</si>
  <si>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</si>
  <si>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</si>
  <si>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</si>
  <si>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</si>
  <si>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</si>
  <si>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</si>
  <si>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</si>
  <si>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</si>
  <si>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</si>
  <si>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</si>
  <si>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</si>
  <si>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</si>
  <si>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</si>
  <si>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</si>
  <si>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</si>
  <si>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</si>
  <si>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</si>
  <si>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</si>
  <si>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</si>
  <si>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</si>
  <si>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</si>
  <si>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</si>
  <si>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</si>
  <si>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</si>
  <si>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</si>
  <si>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</si>
  <si>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</si>
  <si>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</si>
  <si>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</si>
  <si>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</si>
  <si>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</si>
  <si>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</si>
  <si>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</si>
  <si>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</si>
  <si>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</si>
  <si>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</si>
  <si>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</si>
  <si>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</si>
  <si>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</si>
  <si>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</si>
  <si>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</si>
  <si>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</si>
  <si>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</si>
  <si>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</si>
  <si>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</si>
  <si>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</si>
  <si>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</si>
  <si>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</si>
  <si>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</si>
  <si>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</si>
  <si>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</si>
  <si>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</si>
  <si>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</si>
  <si>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</si>
  <si>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</si>
  <si>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</si>
  <si>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</si>
  <si>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</si>
  <si>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</si>
  <si>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</si>
  <si>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</si>
  <si>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</si>
  <si>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</si>
  <si>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</si>
  <si>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</si>
  <si>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</si>
  <si>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</si>
  <si>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</si>
  <si>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</si>
  <si>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</si>
  <si>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</si>
  <si>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</si>
  <si>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</si>
  <si>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</si>
  <si>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</si>
  <si>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</si>
  <si>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</si>
  <si>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</si>
  <si>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</si>
  <si>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</si>
  <si>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</si>
  <si>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</si>
  <si>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</si>
  <si>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</si>
  <si>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</si>
  <si>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</si>
  <si>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</si>
  <si>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</si>
  <si>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</si>
  <si>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</si>
  <si>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</si>
  <si>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</si>
  <si>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</si>
  <si>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</si>
  <si>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</si>
  <si>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</si>
  <si>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</si>
  <si>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</si>
  <si>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</si>
  <si>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</si>
  <si>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</si>
  <si>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</si>
  <si>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</si>
  <si>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</si>
  <si>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</si>
  <si>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</si>
  <si>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</si>
  <si>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</si>
  <si>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</si>
  <si>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</si>
  <si>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</si>
  <si>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</si>
  <si>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</si>
  <si>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</si>
  <si>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</si>
  <si>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</si>
  <si>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</si>
  <si>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</si>
  <si>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</si>
  <si>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</si>
  <si>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</si>
  <si>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</si>
  <si>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</si>
  <si>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</si>
  <si>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</si>
  <si>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</si>
  <si>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</si>
  <si>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</si>
  <si>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</si>
  <si>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</si>
  <si>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</si>
  <si>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</si>
  <si>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</si>
  <si>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</si>
  <si>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</si>
  <si>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</si>
  <si>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</si>
  <si>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</si>
  <si>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</si>
  <si>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</si>
  <si>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</si>
  <si>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</si>
  <si>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</si>
  <si>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</si>
  <si>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</si>
  <si>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</si>
  <si>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</si>
  <si>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</si>
  <si>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</si>
  <si>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</si>
  <si>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</si>
  <si>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</si>
  <si>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</si>
  <si>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</si>
  <si>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</si>
  <si>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</si>
  <si>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</si>
  <si>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</si>
  <si>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</si>
  <si>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</si>
  <si>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</si>
  <si>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</si>
  <si>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</si>
  <si>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</si>
  <si>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</si>
  <si>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</si>
  <si>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</si>
  <si>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</si>
  <si>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</si>
  <si>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</si>
  <si>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</si>
  <si>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</si>
  <si>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</si>
  <si>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</si>
  <si>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</si>
  <si>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</si>
  <si>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</si>
  <si>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</si>
  <si>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</si>
  <si>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</si>
  <si>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</si>
  <si>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</si>
  <si>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</si>
  <si>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</si>
  <si>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</si>
  <si>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</si>
  <si>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</si>
  <si>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</si>
  <si>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</si>
  <si>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</si>
  <si>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</si>
  <si>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</si>
  <si>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</si>
  <si>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</si>
  <si>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</si>
  <si>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</si>
  <si>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</si>
  <si>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</si>
  <si>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</si>
  <si>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</si>
  <si>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</si>
  <si>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</si>
  <si>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</si>
  <si>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</si>
  <si>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</si>
  <si>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</si>
  <si>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</si>
  <si>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</si>
  <si>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</si>
  <si>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</si>
  <si>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</si>
  <si>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</si>
  <si>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</si>
  <si>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</si>
  <si>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</si>
  <si>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</si>
  <si>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</si>
  <si>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</si>
  <si>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</si>
  <si>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</si>
  <si>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</si>
  <si>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</si>
  <si>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</si>
  <si>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</si>
  <si>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</si>
  <si>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</si>
  <si>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</si>
  <si>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</si>
  <si>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</si>
  <si>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</si>
  <si>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</si>
  <si>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</si>
  <si>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</si>
  <si>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</si>
  <si>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</si>
  <si>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</si>
  <si>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</si>
  <si>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</si>
  <si>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</si>
  <si>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</si>
  <si>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</si>
  <si>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</si>
  <si>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</si>
  <si>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</si>
  <si>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</si>
  <si>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</si>
  <si>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</si>
  <si>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</si>
  <si>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</si>
  <si>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</si>
  <si>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</si>
  <si>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</si>
  <si>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</si>
  <si>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</si>
  <si>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</si>
  <si>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</si>
  <si>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</si>
  <si>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</si>
  <si>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</si>
  <si>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</si>
  <si>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</si>
  <si>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</si>
  <si>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</si>
  <si>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</si>
  <si>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</si>
  <si>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</si>
  <si>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</si>
  <si>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</si>
  <si>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</si>
  <si>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</si>
  <si>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</si>
  <si>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</si>
  <si>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</si>
  <si>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</si>
  <si>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</si>
  <si>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</si>
  <si>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</si>
  <si>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</si>
  <si>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</si>
  <si>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</si>
  <si>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</si>
  <si>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</si>
  <si>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</si>
  <si>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</si>
  <si>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</si>
  <si>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</si>
  <si>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</si>
  <si>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</si>
  <si>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</si>
  <si>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</si>
  <si>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</si>
  <si>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</si>
  <si>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</si>
  <si>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</si>
  <si>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</si>
  <si>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</si>
  <si>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</si>
  <si>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</si>
  <si>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</si>
  <si>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</si>
  <si>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</si>
  <si>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</si>
  <si>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</si>
  <si>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</si>
  <si>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</si>
  <si>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</si>
  <si>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</si>
  <si>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</si>
  <si>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</si>
  <si>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</si>
  <si>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</si>
  <si>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</si>
  <si>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</si>
  <si>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</si>
  <si>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</si>
  <si>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</si>
  <si>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</si>
  <si>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</si>
  <si>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</si>
  <si>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</si>
  <si>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</si>
  <si>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</si>
  <si>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</si>
  <si>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</si>
  <si>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</si>
  <si>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</si>
  <si>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</si>
  <si>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</si>
  <si>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</si>
  <si>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</si>
  <si>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</si>
  <si>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</si>
  <si>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</si>
  <si>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</si>
  <si>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</si>
  <si>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</si>
  <si>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</si>
  <si>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</si>
  <si>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</si>
  <si>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</si>
  <si>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</si>
  <si>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</si>
  <si>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</si>
  <si>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</si>
  <si>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</si>
  <si>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</si>
  <si>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</si>
  <si>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</si>
  <si>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</si>
  <si>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</si>
  <si>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</si>
  <si>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</si>
  <si>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</si>
  <si>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</si>
  <si>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</si>
  <si>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</si>
  <si>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</si>
  <si>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</si>
  <si>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</si>
  <si>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</si>
  <si>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</si>
  <si>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</si>
  <si>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</si>
  <si>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</si>
  <si>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</si>
  <si>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</si>
  <si>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</si>
  <si>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</si>
  <si>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</si>
  <si>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</si>
  <si>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</si>
  <si>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</si>
  <si>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</si>
  <si>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</si>
  <si>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</si>
  <si>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</si>
  <si>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</si>
  <si>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</si>
  <si>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</si>
  <si>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</si>
  <si>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</si>
  <si>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</si>
  <si>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</si>
  <si>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</si>
  <si>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</si>
  <si>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</si>
  <si>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</si>
  <si>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</si>
  <si>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</si>
  <si>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</si>
  <si>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</si>
  <si>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</si>
  <si>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</si>
  <si>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</si>
  <si>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</si>
  <si>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</si>
  <si>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</si>
  <si>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</si>
  <si>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</si>
  <si>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</si>
  <si>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</si>
  <si>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</si>
  <si>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</si>
  <si>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</si>
  <si>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</si>
  <si>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</si>
  <si>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</si>
  <si>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</si>
  <si>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</si>
  <si>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</si>
  <si>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</si>
  <si>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</si>
  <si>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</si>
  <si>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</si>
  <si>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</si>
  <si>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</si>
  <si>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</si>
  <si>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</si>
  <si>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</si>
  <si>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</si>
  <si>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</si>
  <si>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</si>
  <si>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</si>
  <si>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</si>
  <si>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</si>
  <si>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</si>
  <si>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</si>
  <si>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</si>
  <si>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</si>
  <si>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</si>
  <si>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</si>
  <si>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</si>
  <si>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</si>
  <si>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</si>
  <si>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</si>
  <si>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</si>
  <si>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</si>
  <si>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</si>
  <si>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</si>
  <si>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</si>
  <si>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</si>
  <si>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</si>
  <si>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</si>
  <si>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</si>
  <si>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</si>
  <si>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</si>
  <si>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</si>
  <si>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</si>
  <si>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</si>
  <si>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</si>
  <si>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</si>
  <si>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</si>
  <si>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</si>
  <si>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</si>
  <si>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</si>
  <si>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</si>
  <si>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</si>
  <si>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</si>
  <si>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</si>
  <si>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</si>
  <si>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</si>
  <si>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</si>
  <si>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</si>
  <si>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</si>
  <si>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</si>
  <si>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</si>
  <si>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</si>
  <si>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</si>
  <si>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</si>
  <si>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</si>
  <si>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</si>
  <si>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</si>
  <si>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</si>
  <si>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</si>
  <si>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</si>
  <si>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</si>
  <si>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</si>
  <si>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</si>
  <si>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</si>
  <si>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</si>
  <si>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</si>
  <si>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</si>
  <si>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</si>
  <si>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</si>
  <si>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</si>
  <si>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</si>
  <si>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</si>
  <si>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</si>
  <si>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</si>
  <si>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</si>
  <si>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</si>
  <si>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</si>
  <si>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</si>
  <si>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</si>
  <si>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</si>
  <si>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</si>
  <si>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</si>
  <si>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</si>
  <si>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</si>
  <si>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</si>
  <si>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</si>
  <si>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</si>
  <si>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</si>
  <si>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</si>
  <si>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</si>
  <si>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</si>
  <si>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</si>
  <si>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</si>
  <si>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</si>
  <si>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</si>
  <si>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</si>
  <si>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</si>
  <si>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</si>
  <si>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</si>
  <si>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</si>
  <si>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</si>
  <si>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</si>
  <si>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</si>
  <si>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</si>
  <si>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</si>
  <si>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</si>
  <si>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</si>
  <si>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</si>
  <si>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</si>
  <si>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</si>
  <si>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</si>
  <si>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</si>
  <si>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</si>
  <si>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</si>
  <si>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</si>
  <si>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</si>
  <si>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</si>
  <si>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</si>
  <si>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</si>
  <si>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</si>
  <si>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</si>
  <si>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</si>
  <si>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</si>
  <si>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</si>
  <si>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</si>
  <si>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</si>
  <si>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</si>
  <si>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</si>
  <si>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</si>
  <si>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</si>
  <si>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</si>
  <si>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</si>
  <si>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</si>
  <si>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</si>
  <si>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</si>
  <si>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</si>
  <si>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</si>
  <si>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</si>
  <si>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</si>
  <si>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</si>
  <si>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</si>
  <si>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</si>
  <si>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</si>
  <si>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</si>
  <si>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</si>
  <si>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</si>
  <si>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</si>
  <si>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</si>
  <si>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</si>
  <si>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</si>
  <si>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</si>
  <si>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</si>
  <si>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</si>
  <si>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</si>
  <si>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</si>
  <si>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</si>
  <si>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</si>
  <si>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</si>
  <si>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</si>
  <si>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</si>
  <si>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</si>
  <si>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</si>
  <si>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</si>
  <si>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</si>
  <si>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</si>
  <si>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</si>
  <si>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</si>
  <si>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</si>
  <si>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</si>
  <si>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</si>
  <si>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</si>
  <si>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</si>
  <si>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</si>
  <si>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</si>
  <si>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</si>
  <si>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</si>
  <si>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</si>
  <si>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</si>
  <si>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</si>
  <si>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</si>
  <si>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</si>
  <si>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</si>
  <si>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</si>
  <si>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</si>
  <si>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</si>
  <si>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</si>
  <si>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</si>
  <si>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</si>
  <si>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</si>
  <si>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</si>
  <si>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</si>
  <si>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</si>
  <si>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</si>
  <si>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</si>
  <si>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</si>
  <si>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</si>
  <si>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</si>
  <si>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</si>
  <si>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</si>
  <si>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</si>
  <si>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</si>
  <si>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</si>
  <si>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</si>
  <si>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</si>
  <si>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</si>
  <si>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</si>
  <si>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</si>
  <si>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</si>
  <si>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</si>
  <si>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</si>
  <si>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</si>
  <si>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</si>
  <si>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</si>
  <si>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</si>
  <si>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</si>
  <si>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</si>
  <si>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</si>
  <si>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</si>
  <si>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</si>
  <si>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</si>
  <si>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</si>
  <si>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</si>
  <si>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</si>
  <si>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</si>
  <si>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</si>
  <si>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</si>
  <si>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</si>
  <si>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</si>
  <si>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</si>
  <si>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ZAGREBAČKA FILHARMONIJA</t>
  </si>
  <si>
    <t>Trg Stjepana Radića 4</t>
  </si>
  <si>
    <t>Josip Letica</t>
  </si>
  <si>
    <t>01 60 60 111</t>
  </si>
  <si>
    <t>01 4444 199</t>
  </si>
  <si>
    <t>josip.letica@zgf.hr</t>
  </si>
  <si>
    <t>Mirko Boch</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</si>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</sst>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40859716</v>
      </c>
      <c r="D2" s="63">
        <f>PRRAS!E12</f>
        <v>40633991</v>
      </c>
      <c r="E2" s="63"/>
      <c r="F2" s="63"/>
      <c r="G2" s="64">
        <f t="shared" ref="G2:G65" si="0">(B2/1000)*(C2*1+D2*2)</f>
        <v>122127.698</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24867</v>
      </c>
      <c r="L10" s="50">
        <f>INT(VALUE(RefStr!B6))</f>
        <v>24867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03276996</v>
      </c>
      <c r="L11" s="50">
        <f>INT(VALUE(RefStr!B8))</f>
        <v>3276996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ZAGREBAČKA FILHARMONIJA</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Stjepana Radića 4</v>
      </c>
      <c r="L15" s="50">
        <f>LEN(Skriveni!K15)</f>
        <v>21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9001</v>
      </c>
      <c r="L17" s="50">
        <f>INT(VALUE(RefStr!B18))</f>
        <v>9001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38657725741</v>
      </c>
      <c r="L21" s="50">
        <f>INT(VALUE(RefStr!K14))</f>
        <v>38657725741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Josip Letica</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01 60 60 111</v>
      </c>
      <c r="L23" s="50">
        <f>LEN(RefStr!H27)</f>
        <v>12</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01 4444 199</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josip.letica@zgf.hr</v>
      </c>
      <c r="L25" s="50">
        <f>LEN(RefStr!H29)</f>
        <v>19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Mirko Boch</v>
      </c>
      <c r="L27" s="50">
        <f>LEN(RefStr!H33)</f>
        <v>10</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699.210.005,11</v>
      </c>
      <c r="L28" s="50">
        <f>SUM(G2:G1561)</f>
        <v>699210005.10700047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628278512.62400043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23323166.574000008</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43351671.210000001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26.488</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4256628.2109999992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132213</v>
      </c>
      <c r="D46" s="58">
        <f>PRRAS!E56</f>
        <v>64556</v>
      </c>
      <c r="E46" s="58">
        <v>0</v>
      </c>
      <c r="F46" s="58">
        <v>0</v>
      </c>
      <c r="G46" s="59">
        <f t="shared" si="0"/>
        <v>11759.625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26644</v>
      </c>
      <c r="D58" s="58">
        <f>PRRAS!E68</f>
        <v>0</v>
      </c>
      <c r="E58" s="58">
        <v>0</v>
      </c>
      <c r="F58" s="58">
        <v>0</v>
      </c>
      <c r="G58" s="59">
        <f t="shared" si="0"/>
        <v>1518.7080000000001</v>
      </c>
      <c r="H58" s="59">
        <f t="shared" si="1"/>
        <v>0</v>
      </c>
      <c r="I58" s="60">
        <v>0</v>
      </c>
    </row>
    <row r="59" spans="1:9" x14ac:dyDescent="0.2">
      <c r="A59" s="57">
        <v>151</v>
      </c>
      <c r="B59" s="58">
        <f>PRRAS!C69</f>
        <v>58</v>
      </c>
      <c r="C59" s="58">
        <f>PRRAS!D69</f>
        <v>26644</v>
      </c>
      <c r="D59" s="58">
        <f>PRRAS!E69</f>
        <v>0</v>
      </c>
      <c r="E59" s="58">
        <v>0</v>
      </c>
      <c r="F59" s="58">
        <v>0</v>
      </c>
      <c r="G59" s="59">
        <f t="shared" si="0"/>
        <v>1545.3520000000001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105569</v>
      </c>
      <c r="D64" s="58">
        <f>PRRAS!E74</f>
        <v>64556</v>
      </c>
      <c r="E64" s="58">
        <v>0</v>
      </c>
      <c r="F64" s="58">
        <v>0</v>
      </c>
      <c r="G64" s="59">
        <f t="shared" si="0"/>
        <v>14784.903</v>
      </c>
      <c r="H64" s="59">
        <f t="shared" si="1"/>
        <v>0</v>
      </c>
      <c r="I64" s="60">
        <v>0</v>
      </c>
    </row>
    <row r="65" spans="1:9" x14ac:dyDescent="0.2">
      <c r="A65" s="57">
        <v>151</v>
      </c>
      <c r="B65" s="58">
        <f>PRRAS!C75</f>
        <v>64</v>
      </c>
      <c r="C65" s="58">
        <f>PRRAS!D75</f>
        <v>105569</v>
      </c>
      <c r="D65" s="58">
        <f>PRRAS!E75</f>
        <v>64556</v>
      </c>
      <c r="E65" s="58">
        <v>0</v>
      </c>
      <c r="F65" s="58">
        <v>0</v>
      </c>
      <c r="G65" s="59">
        <f t="shared" si="0"/>
        <v>15019.584000000001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1983</v>
      </c>
      <c r="D75" s="58">
        <f>PRRAS!E85</f>
        <v>1284</v>
      </c>
      <c r="E75" s="58">
        <v>0</v>
      </c>
      <c r="F75" s="58">
        <v>0</v>
      </c>
      <c r="G75" s="59">
        <f t="shared" si="2"/>
        <v>336.774</v>
      </c>
      <c r="H75" s="59">
        <f t="shared" si="3"/>
        <v>0</v>
      </c>
      <c r="I75" s="60">
        <v>0</v>
      </c>
    </row>
    <row r="76" spans="1:9" x14ac:dyDescent="0.2">
      <c r="A76" s="57">
        <v>151</v>
      </c>
      <c r="B76" s="58">
        <f>PRRAS!C86</f>
        <v>75</v>
      </c>
      <c r="C76" s="58">
        <f>PRRAS!D86</f>
        <v>1983</v>
      </c>
      <c r="D76" s="58">
        <f>PRRAS!E86</f>
        <v>1284</v>
      </c>
      <c r="E76" s="58">
        <v>0</v>
      </c>
      <c r="F76" s="58">
        <v>0</v>
      </c>
      <c r="G76" s="59">
        <f t="shared" si="2"/>
        <v>341.32499999999999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78</v>
      </c>
      <c r="D78" s="58">
        <f>PRRAS!E88</f>
        <v>59</v>
      </c>
      <c r="E78" s="58">
        <v>0</v>
      </c>
      <c r="F78" s="58">
        <v>0</v>
      </c>
      <c r="G78" s="59">
        <f t="shared" si="2"/>
        <v>15.092000000000001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1905</v>
      </c>
      <c r="D80" s="58">
        <f>PRRAS!E90</f>
        <v>1225</v>
      </c>
      <c r="E80" s="58">
        <v>0</v>
      </c>
      <c r="F80" s="58">
        <v>0</v>
      </c>
      <c r="G80" s="59">
        <f t="shared" si="2"/>
        <v>344.04500000000002</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2634989</v>
      </c>
      <c r="D106" s="58">
        <f>PRRAS!E116</f>
        <v>2196025</v>
      </c>
      <c r="E106" s="58">
        <v>0</v>
      </c>
      <c r="F106" s="58">
        <v>0</v>
      </c>
      <c r="G106" s="59">
        <f t="shared" si="2"/>
        <v>737839.09499999997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2634989</v>
      </c>
      <c r="D112" s="58">
        <f>PRRAS!E122</f>
        <v>2196025</v>
      </c>
      <c r="E112" s="58">
        <v>0</v>
      </c>
      <c r="F112" s="58">
        <v>0</v>
      </c>
      <c r="G112" s="59">
        <f t="shared" si="2"/>
        <v>780001.32900000003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2634989</v>
      </c>
      <c r="D117" s="58">
        <f>PRRAS!E127</f>
        <v>2196025</v>
      </c>
      <c r="E117" s="58">
        <v>0</v>
      </c>
      <c r="F117" s="58">
        <v>0</v>
      </c>
      <c r="G117" s="59">
        <f t="shared" si="2"/>
        <v>815136.52400000009</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2092420</v>
      </c>
      <c r="D124" s="58">
        <f>PRRAS!E134</f>
        <v>3268907</v>
      </c>
      <c r="E124" s="58">
        <v>0</v>
      </c>
      <c r="F124" s="58">
        <v>0</v>
      </c>
      <c r="G124" s="59">
        <f t="shared" si="2"/>
        <v>1061518.7819999999</v>
      </c>
      <c r="H124" s="59">
        <f t="shared" si="3"/>
        <v>0</v>
      </c>
      <c r="I124" s="60">
        <v>0</v>
      </c>
    </row>
    <row r="125" spans="1:9" x14ac:dyDescent="0.2">
      <c r="A125" s="57">
        <v>151</v>
      </c>
      <c r="B125" s="58">
        <f>PRRAS!C135</f>
        <v>124</v>
      </c>
      <c r="C125" s="58">
        <f>PRRAS!D135</f>
        <v>1884680</v>
      </c>
      <c r="D125" s="58">
        <f>PRRAS!E135</f>
        <v>2868907</v>
      </c>
      <c r="E125" s="58">
        <v>0</v>
      </c>
      <c r="F125" s="58">
        <v>0</v>
      </c>
      <c r="G125" s="59">
        <f t="shared" si="2"/>
        <v>945189.25599999994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1884680</v>
      </c>
      <c r="D127" s="58">
        <f>PRRAS!E137</f>
        <v>2868907</v>
      </c>
      <c r="E127" s="58">
        <v>0</v>
      </c>
      <c r="F127" s="58">
        <v>0</v>
      </c>
      <c r="G127" s="59">
        <f t="shared" si="2"/>
        <v>960434.24400000006</v>
      </c>
      <c r="H127" s="59">
        <f t="shared" si="3"/>
        <v>0</v>
      </c>
      <c r="I127" s="60">
        <v>0</v>
      </c>
    </row>
    <row r="128" spans="1:9" x14ac:dyDescent="0.2">
      <c r="A128" s="57">
        <v>151</v>
      </c>
      <c r="B128" s="58">
        <f>PRRAS!C138</f>
        <v>127</v>
      </c>
      <c r="C128" s="58">
        <f>PRRAS!D138</f>
        <v>207740</v>
      </c>
      <c r="D128" s="58">
        <f>PRRAS!E138</f>
        <v>400000</v>
      </c>
      <c r="E128" s="58">
        <v>0</v>
      </c>
      <c r="F128" s="58">
        <v>0</v>
      </c>
      <c r="G128" s="59">
        <f t="shared" si="2"/>
        <v>127982.98</v>
      </c>
      <c r="H128" s="59">
        <f t="shared" si="3"/>
        <v>0</v>
      </c>
      <c r="I128" s="60">
        <v>0</v>
      </c>
    </row>
    <row r="129" spans="1:9" x14ac:dyDescent="0.2">
      <c r="A129" s="57">
        <v>151</v>
      </c>
      <c r="B129" s="58">
        <f>PRRAS!C139</f>
        <v>128</v>
      </c>
      <c r="C129" s="58">
        <f>PRRAS!D139</f>
        <v>200000</v>
      </c>
      <c r="D129" s="58">
        <f>PRRAS!E139</f>
        <v>400000</v>
      </c>
      <c r="E129" s="58">
        <v>0</v>
      </c>
      <c r="F129" s="58">
        <v>0</v>
      </c>
      <c r="G129" s="59">
        <f t="shared" si="2"/>
        <v>128000</v>
      </c>
      <c r="H129" s="59">
        <f t="shared" si="3"/>
        <v>0</v>
      </c>
      <c r="I129" s="60">
        <v>0</v>
      </c>
    </row>
    <row r="130" spans="1:9" x14ac:dyDescent="0.2">
      <c r="A130" s="57">
        <v>151</v>
      </c>
      <c r="B130" s="58">
        <f>PRRAS!C140</f>
        <v>129</v>
      </c>
      <c r="C130" s="58">
        <f>PRRAS!D140</f>
        <v>7740</v>
      </c>
      <c r="D130" s="58">
        <f>PRRAS!E140</f>
        <v>0</v>
      </c>
      <c r="E130" s="58">
        <v>0</v>
      </c>
      <c r="F130" s="58">
        <v>0</v>
      </c>
      <c r="G130" s="59">
        <f t="shared" ref="G130:G193" si="4">(B130/1000)*(C130*1+D130*2)</f>
        <v>998.46</v>
      </c>
      <c r="H130" s="59">
        <f t="shared" ref="H130:H193" si="5">ABS(C130-ROUND(C130,0))+ABS(D130-ROUND(D130,0))</f>
        <v>0</v>
      </c>
      <c r="I130" s="60">
        <v>0</v>
      </c>
    </row>
    <row r="131" spans="1:9" x14ac:dyDescent="0.2">
      <c r="A131" s="57">
        <v>151</v>
      </c>
      <c r="B131" s="58">
        <f>PRRAS!C141</f>
        <v>130</v>
      </c>
      <c r="C131" s="58">
        <f>PRRAS!D141</f>
        <v>35849262</v>
      </c>
      <c r="D131" s="58">
        <f>PRRAS!E141</f>
        <v>35084086</v>
      </c>
      <c r="E131" s="58">
        <v>0</v>
      </c>
      <c r="F131" s="58">
        <v>0</v>
      </c>
      <c r="G131" s="59">
        <f t="shared" si="4"/>
        <v>13782266.42</v>
      </c>
      <c r="H131" s="59">
        <f t="shared" si="5"/>
        <v>0</v>
      </c>
      <c r="I131" s="60">
        <v>0</v>
      </c>
    </row>
    <row r="132" spans="1:9" x14ac:dyDescent="0.2">
      <c r="A132" s="57">
        <v>151</v>
      </c>
      <c r="B132" s="58">
        <f>PRRAS!C142</f>
        <v>131</v>
      </c>
      <c r="C132" s="58">
        <f>PRRAS!D142</f>
        <v>35849262</v>
      </c>
      <c r="D132" s="58">
        <f>PRRAS!E142</f>
        <v>35084086</v>
      </c>
      <c r="E132" s="58">
        <v>0</v>
      </c>
      <c r="F132" s="58">
        <v>0</v>
      </c>
      <c r="G132" s="59">
        <f t="shared" si="4"/>
        <v>13888283.854</v>
      </c>
      <c r="H132" s="59">
        <f t="shared" si="5"/>
        <v>0</v>
      </c>
      <c r="I132" s="60">
        <v>0</v>
      </c>
    </row>
    <row r="133" spans="1:9" x14ac:dyDescent="0.2">
      <c r="A133" s="57">
        <v>151</v>
      </c>
      <c r="B133" s="58">
        <f>PRRAS!C143</f>
        <v>132</v>
      </c>
      <c r="C133" s="58">
        <f>PRRAS!D143</f>
        <v>35849262</v>
      </c>
      <c r="D133" s="58">
        <f>PRRAS!E143</f>
        <v>35084086</v>
      </c>
      <c r="E133" s="58">
        <v>0</v>
      </c>
      <c r="F133" s="58">
        <v>0</v>
      </c>
      <c r="G133" s="59">
        <f t="shared" si="4"/>
        <v>13994301.288000001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148849</v>
      </c>
      <c r="D137" s="58">
        <f>PRRAS!E147</f>
        <v>19133</v>
      </c>
      <c r="E137" s="58">
        <v>0</v>
      </c>
      <c r="F137" s="58">
        <v>0</v>
      </c>
      <c r="G137" s="59">
        <f t="shared" si="4"/>
        <v>25447.640000000003</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148849</v>
      </c>
      <c r="D148" s="58">
        <f>PRRAS!E158</f>
        <v>19133</v>
      </c>
      <c r="E148" s="58">
        <v>0</v>
      </c>
      <c r="F148" s="58">
        <v>0</v>
      </c>
      <c r="G148" s="59">
        <f t="shared" si="4"/>
        <v>27505.904999999999</v>
      </c>
      <c r="H148" s="59">
        <f t="shared" si="5"/>
        <v>0</v>
      </c>
      <c r="I148" s="60">
        <v>0</v>
      </c>
    </row>
    <row r="149" spans="1:9" x14ac:dyDescent="0.2">
      <c r="A149" s="57">
        <v>151</v>
      </c>
      <c r="B149" s="58">
        <f>PRRAS!C159</f>
        <v>148</v>
      </c>
      <c r="C149" s="58">
        <f>PRRAS!D159</f>
        <v>41149353</v>
      </c>
      <c r="D149" s="58">
        <f>PRRAS!E159</f>
        <v>41796165</v>
      </c>
      <c r="E149" s="58">
        <v>0</v>
      </c>
      <c r="F149" s="58">
        <v>0</v>
      </c>
      <c r="G149" s="59">
        <f t="shared" si="4"/>
        <v>18461769.083999999</v>
      </c>
      <c r="H149" s="59">
        <f t="shared" si="5"/>
        <v>0</v>
      </c>
      <c r="I149" s="60">
        <v>0</v>
      </c>
    </row>
    <row r="150" spans="1:9" x14ac:dyDescent="0.2">
      <c r="A150" s="57">
        <v>151</v>
      </c>
      <c r="B150" s="58">
        <f>PRRAS!C160</f>
        <v>149</v>
      </c>
      <c r="C150" s="58">
        <f>PRRAS!D160</f>
        <v>27200921</v>
      </c>
      <c r="D150" s="58">
        <f>PRRAS!E160</f>
        <v>28710796</v>
      </c>
      <c r="E150" s="58">
        <v>0</v>
      </c>
      <c r="F150" s="58">
        <v>0</v>
      </c>
      <c r="G150" s="59">
        <f t="shared" si="4"/>
        <v>12608754.436999999</v>
      </c>
      <c r="H150" s="59">
        <f t="shared" si="5"/>
        <v>0</v>
      </c>
      <c r="I150" s="60">
        <v>0</v>
      </c>
    </row>
    <row r="151" spans="1:9" x14ac:dyDescent="0.2">
      <c r="A151" s="57">
        <v>151</v>
      </c>
      <c r="B151" s="58">
        <f>PRRAS!C161</f>
        <v>150</v>
      </c>
      <c r="C151" s="58">
        <f>PRRAS!D161</f>
        <v>22695723</v>
      </c>
      <c r="D151" s="58">
        <f>PRRAS!E161</f>
        <v>23496380</v>
      </c>
      <c r="E151" s="58">
        <v>0</v>
      </c>
      <c r="F151" s="58">
        <v>0</v>
      </c>
      <c r="G151" s="59">
        <f t="shared" si="4"/>
        <v>10453272.449999999</v>
      </c>
      <c r="H151" s="59">
        <f t="shared" si="5"/>
        <v>0</v>
      </c>
      <c r="I151" s="60">
        <v>0</v>
      </c>
    </row>
    <row r="152" spans="1:9" x14ac:dyDescent="0.2">
      <c r="A152" s="57">
        <v>151</v>
      </c>
      <c r="B152" s="58">
        <f>PRRAS!C162</f>
        <v>151</v>
      </c>
      <c r="C152" s="58">
        <f>PRRAS!D162</f>
        <v>22683241</v>
      </c>
      <c r="D152" s="58">
        <f>PRRAS!E162</f>
        <v>23485927</v>
      </c>
      <c r="E152" s="58">
        <v>0</v>
      </c>
      <c r="F152" s="58">
        <v>0</v>
      </c>
      <c r="G152" s="59">
        <f t="shared" si="4"/>
        <v>10517919.344999999</v>
      </c>
      <c r="H152" s="59">
        <f t="shared" si="5"/>
        <v>0</v>
      </c>
      <c r="I152" s="60">
        <v>0</v>
      </c>
    </row>
    <row r="153" spans="1:9" x14ac:dyDescent="0.2">
      <c r="A153" s="57">
        <v>151</v>
      </c>
      <c r="B153" s="58">
        <f>PRRAS!C163</f>
        <v>152</v>
      </c>
      <c r="C153" s="58">
        <f>PRRAS!D163</f>
        <v>12482</v>
      </c>
      <c r="D153" s="58">
        <f>PRRAS!E163</f>
        <v>10453</v>
      </c>
      <c r="E153" s="58">
        <v>0</v>
      </c>
      <c r="F153" s="58">
        <v>0</v>
      </c>
      <c r="G153" s="59">
        <f t="shared" si="4"/>
        <v>5074.9759999999997</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784776</v>
      </c>
      <c r="D156" s="58">
        <f>PRRAS!E166</f>
        <v>1385532</v>
      </c>
      <c r="E156" s="58">
        <v>0</v>
      </c>
      <c r="F156" s="58">
        <v>0</v>
      </c>
      <c r="G156" s="59">
        <f t="shared" si="4"/>
        <v>551155.19999999995</v>
      </c>
      <c r="H156" s="59">
        <f t="shared" si="5"/>
        <v>0</v>
      </c>
      <c r="I156" s="60">
        <v>0</v>
      </c>
    </row>
    <row r="157" spans="1:9" x14ac:dyDescent="0.2">
      <c r="A157" s="57">
        <v>151</v>
      </c>
      <c r="B157" s="58">
        <f>PRRAS!C167</f>
        <v>156</v>
      </c>
      <c r="C157" s="58">
        <f>PRRAS!D167</f>
        <v>3720422</v>
      </c>
      <c r="D157" s="58">
        <f>PRRAS!E167</f>
        <v>3828884</v>
      </c>
      <c r="E157" s="58">
        <v>0</v>
      </c>
      <c r="F157" s="58">
        <v>0</v>
      </c>
      <c r="G157" s="59">
        <f t="shared" si="4"/>
        <v>1774997.64</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3352706</v>
      </c>
      <c r="D159" s="58">
        <f>PRRAS!E169</f>
        <v>3450422</v>
      </c>
      <c r="E159" s="58">
        <v>0</v>
      </c>
      <c r="F159" s="58">
        <v>0</v>
      </c>
      <c r="G159" s="59">
        <f t="shared" si="4"/>
        <v>1620060.9</v>
      </c>
      <c r="H159" s="59">
        <f t="shared" si="5"/>
        <v>0</v>
      </c>
      <c r="I159" s="60">
        <v>0</v>
      </c>
    </row>
    <row r="160" spans="1:9" x14ac:dyDescent="0.2">
      <c r="A160" s="57">
        <v>151</v>
      </c>
      <c r="B160" s="58">
        <f>PRRAS!C170</f>
        <v>159</v>
      </c>
      <c r="C160" s="58">
        <f>PRRAS!D170</f>
        <v>367716</v>
      </c>
      <c r="D160" s="58">
        <f>PRRAS!E170</f>
        <v>378462</v>
      </c>
      <c r="E160" s="58">
        <v>0</v>
      </c>
      <c r="F160" s="58">
        <v>0</v>
      </c>
      <c r="G160" s="59">
        <f t="shared" si="4"/>
        <v>178817.76</v>
      </c>
      <c r="H160" s="59">
        <f t="shared" si="5"/>
        <v>0</v>
      </c>
      <c r="I160" s="60">
        <v>0</v>
      </c>
    </row>
    <row r="161" spans="1:9" x14ac:dyDescent="0.2">
      <c r="A161" s="57">
        <v>151</v>
      </c>
      <c r="B161" s="58">
        <f>PRRAS!C171</f>
        <v>160</v>
      </c>
      <c r="C161" s="58">
        <f>PRRAS!D171</f>
        <v>13773721</v>
      </c>
      <c r="D161" s="58">
        <f>PRRAS!E171</f>
        <v>12874503</v>
      </c>
      <c r="E161" s="58">
        <v>0</v>
      </c>
      <c r="F161" s="58">
        <v>0</v>
      </c>
      <c r="G161" s="59">
        <f t="shared" si="4"/>
        <v>6323636.3200000003</v>
      </c>
      <c r="H161" s="59">
        <f t="shared" si="5"/>
        <v>0</v>
      </c>
      <c r="I161" s="60">
        <v>0</v>
      </c>
    </row>
    <row r="162" spans="1:9" x14ac:dyDescent="0.2">
      <c r="A162" s="57">
        <v>151</v>
      </c>
      <c r="B162" s="58">
        <f>PRRAS!C172</f>
        <v>161</v>
      </c>
      <c r="C162" s="58">
        <f>PRRAS!D172</f>
        <v>1447895</v>
      </c>
      <c r="D162" s="58">
        <f>PRRAS!E172</f>
        <v>1028023</v>
      </c>
      <c r="E162" s="58">
        <v>0</v>
      </c>
      <c r="F162" s="58">
        <v>0</v>
      </c>
      <c r="G162" s="59">
        <f t="shared" si="4"/>
        <v>564134.50100000005</v>
      </c>
      <c r="H162" s="59">
        <f t="shared" si="5"/>
        <v>0</v>
      </c>
      <c r="I162" s="60">
        <v>0</v>
      </c>
    </row>
    <row r="163" spans="1:9" x14ac:dyDescent="0.2">
      <c r="A163" s="57">
        <v>151</v>
      </c>
      <c r="B163" s="58">
        <f>PRRAS!C173</f>
        <v>162</v>
      </c>
      <c r="C163" s="58">
        <f>PRRAS!D173</f>
        <v>841353</v>
      </c>
      <c r="D163" s="58">
        <f>PRRAS!E173</f>
        <v>448380</v>
      </c>
      <c r="E163" s="58">
        <v>0</v>
      </c>
      <c r="F163" s="58">
        <v>0</v>
      </c>
      <c r="G163" s="59">
        <f t="shared" si="4"/>
        <v>281574.30599999998</v>
      </c>
      <c r="H163" s="59">
        <f t="shared" si="5"/>
        <v>0</v>
      </c>
      <c r="I163" s="60">
        <v>0</v>
      </c>
    </row>
    <row r="164" spans="1:9" x14ac:dyDescent="0.2">
      <c r="A164" s="57">
        <v>151</v>
      </c>
      <c r="B164" s="58">
        <f>PRRAS!C174</f>
        <v>163</v>
      </c>
      <c r="C164" s="58">
        <f>PRRAS!D174</f>
        <v>593037</v>
      </c>
      <c r="D164" s="58">
        <f>PRRAS!E174</f>
        <v>573135</v>
      </c>
      <c r="E164" s="58">
        <v>0</v>
      </c>
      <c r="F164" s="58">
        <v>0</v>
      </c>
      <c r="G164" s="59">
        <f t="shared" si="4"/>
        <v>283507.04100000003</v>
      </c>
      <c r="H164" s="59">
        <f t="shared" si="5"/>
        <v>0</v>
      </c>
      <c r="I164" s="60">
        <v>0</v>
      </c>
    </row>
    <row r="165" spans="1:9" x14ac:dyDescent="0.2">
      <c r="A165" s="57">
        <v>151</v>
      </c>
      <c r="B165" s="58">
        <f>PRRAS!C175</f>
        <v>164</v>
      </c>
      <c r="C165" s="58">
        <f>PRRAS!D175</f>
        <v>13505</v>
      </c>
      <c r="D165" s="58">
        <f>PRRAS!E175</f>
        <v>6508</v>
      </c>
      <c r="E165" s="58">
        <v>0</v>
      </c>
      <c r="F165" s="58">
        <v>0</v>
      </c>
      <c r="G165" s="59">
        <f t="shared" si="4"/>
        <v>4349.4440000000004</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354818</v>
      </c>
      <c r="D167" s="58">
        <f>PRRAS!E177</f>
        <v>401656</v>
      </c>
      <c r="E167" s="58">
        <v>0</v>
      </c>
      <c r="F167" s="58">
        <v>0</v>
      </c>
      <c r="G167" s="59">
        <f t="shared" si="4"/>
        <v>192249.58000000002</v>
      </c>
      <c r="H167" s="59">
        <f t="shared" si="5"/>
        <v>0</v>
      </c>
      <c r="I167" s="60">
        <v>0</v>
      </c>
    </row>
    <row r="168" spans="1:9" x14ac:dyDescent="0.2">
      <c r="A168" s="57">
        <v>151</v>
      </c>
      <c r="B168" s="58">
        <f>PRRAS!C178</f>
        <v>167</v>
      </c>
      <c r="C168" s="58">
        <f>PRRAS!D178</f>
        <v>57731</v>
      </c>
      <c r="D168" s="58">
        <f>PRRAS!E178</f>
        <v>36684</v>
      </c>
      <c r="E168" s="58">
        <v>0</v>
      </c>
      <c r="F168" s="58">
        <v>0</v>
      </c>
      <c r="G168" s="59">
        <f t="shared" si="4"/>
        <v>21893.532999999999</v>
      </c>
      <c r="H168" s="59">
        <f t="shared" si="5"/>
        <v>0</v>
      </c>
      <c r="I168" s="60">
        <v>0</v>
      </c>
    </row>
    <row r="169" spans="1:9" x14ac:dyDescent="0.2">
      <c r="A169" s="57">
        <v>151</v>
      </c>
      <c r="B169" s="58">
        <f>PRRAS!C179</f>
        <v>168</v>
      </c>
      <c r="C169" s="58">
        <f>PRRAS!D179</f>
        <v>209959</v>
      </c>
      <c r="D169" s="58">
        <f>PRRAS!E179</f>
        <v>204116</v>
      </c>
      <c r="E169" s="58">
        <v>0</v>
      </c>
      <c r="F169" s="58">
        <v>0</v>
      </c>
      <c r="G169" s="59">
        <f t="shared" si="4"/>
        <v>103856.088</v>
      </c>
      <c r="H169" s="59">
        <f t="shared" si="5"/>
        <v>0</v>
      </c>
      <c r="I169" s="60">
        <v>0</v>
      </c>
    </row>
    <row r="170" spans="1:9" x14ac:dyDescent="0.2">
      <c r="A170" s="57">
        <v>151</v>
      </c>
      <c r="B170" s="58">
        <f>PRRAS!C180</f>
        <v>169</v>
      </c>
      <c r="C170" s="58">
        <f>PRRAS!D180</f>
        <v>34836</v>
      </c>
      <c r="D170" s="58">
        <f>PRRAS!E180</f>
        <v>58980</v>
      </c>
      <c r="E170" s="58">
        <v>0</v>
      </c>
      <c r="F170" s="58">
        <v>0</v>
      </c>
      <c r="G170" s="59">
        <f t="shared" si="4"/>
        <v>25822.524000000001</v>
      </c>
      <c r="H170" s="59">
        <f t="shared" si="5"/>
        <v>0</v>
      </c>
      <c r="I170" s="60">
        <v>0</v>
      </c>
    </row>
    <row r="171" spans="1:9" x14ac:dyDescent="0.2">
      <c r="A171" s="57">
        <v>151</v>
      </c>
      <c r="B171" s="58">
        <f>PRRAS!C181</f>
        <v>170</v>
      </c>
      <c r="C171" s="58">
        <f>PRRAS!D181</f>
        <v>371</v>
      </c>
      <c r="D171" s="58">
        <f>PRRAS!E181</f>
        <v>170</v>
      </c>
      <c r="E171" s="58">
        <v>0</v>
      </c>
      <c r="F171" s="58">
        <v>0</v>
      </c>
      <c r="G171" s="59">
        <f t="shared" si="4"/>
        <v>120.87</v>
      </c>
      <c r="H171" s="59">
        <f t="shared" si="5"/>
        <v>0</v>
      </c>
      <c r="I171" s="60">
        <v>0</v>
      </c>
    </row>
    <row r="172" spans="1:9" x14ac:dyDescent="0.2">
      <c r="A172" s="57">
        <v>151</v>
      </c>
      <c r="B172" s="58">
        <f>PRRAS!C182</f>
        <v>171</v>
      </c>
      <c r="C172" s="58">
        <f>PRRAS!D182</f>
        <v>1787</v>
      </c>
      <c r="D172" s="58">
        <f>PRRAS!E182</f>
        <v>2276</v>
      </c>
      <c r="E172" s="58">
        <v>0</v>
      </c>
      <c r="F172" s="58">
        <v>0</v>
      </c>
      <c r="G172" s="59">
        <f t="shared" si="4"/>
        <v>1083.9690000000001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50134</v>
      </c>
      <c r="D174" s="58">
        <f>PRRAS!E184</f>
        <v>99430</v>
      </c>
      <c r="E174" s="58">
        <v>0</v>
      </c>
      <c r="F174" s="58">
        <v>0</v>
      </c>
      <c r="G174" s="59">
        <f t="shared" si="4"/>
        <v>43075.962</v>
      </c>
      <c r="H174" s="59">
        <f t="shared" si="5"/>
        <v>0</v>
      </c>
      <c r="I174" s="60">
        <v>0</v>
      </c>
    </row>
    <row r="175" spans="1:9" x14ac:dyDescent="0.2">
      <c r="A175" s="57">
        <v>151</v>
      </c>
      <c r="B175" s="58">
        <f>PRRAS!C185</f>
        <v>174</v>
      </c>
      <c r="C175" s="58">
        <f>PRRAS!D185</f>
        <v>10876867</v>
      </c>
      <c r="D175" s="58">
        <f>PRRAS!E185</f>
        <v>10168654</v>
      </c>
      <c r="E175" s="58">
        <v>0</v>
      </c>
      <c r="F175" s="58">
        <v>0</v>
      </c>
      <c r="G175" s="59">
        <f t="shared" si="4"/>
        <v>5431266.4499999993</v>
      </c>
      <c r="H175" s="59">
        <f t="shared" si="5"/>
        <v>0</v>
      </c>
      <c r="I175" s="60">
        <v>0</v>
      </c>
    </row>
    <row r="176" spans="1:9" x14ac:dyDescent="0.2">
      <c r="A176" s="57">
        <v>151</v>
      </c>
      <c r="B176" s="58">
        <f>PRRAS!C186</f>
        <v>175</v>
      </c>
      <c r="C176" s="58">
        <f>PRRAS!D186</f>
        <v>2069942</v>
      </c>
      <c r="D176" s="58">
        <f>PRRAS!E186</f>
        <v>1399890</v>
      </c>
      <c r="E176" s="58">
        <v>0</v>
      </c>
      <c r="F176" s="58">
        <v>0</v>
      </c>
      <c r="G176" s="59">
        <f t="shared" si="4"/>
        <v>852201.35</v>
      </c>
      <c r="H176" s="59">
        <f t="shared" si="5"/>
        <v>0</v>
      </c>
      <c r="I176" s="60">
        <v>0</v>
      </c>
    </row>
    <row r="177" spans="1:9" x14ac:dyDescent="0.2">
      <c r="A177" s="57">
        <v>151</v>
      </c>
      <c r="B177" s="58">
        <f>PRRAS!C187</f>
        <v>176</v>
      </c>
      <c r="C177" s="58">
        <f>PRRAS!D187</f>
        <v>70139</v>
      </c>
      <c r="D177" s="58">
        <f>PRRAS!E187</f>
        <v>75331</v>
      </c>
      <c r="E177" s="58">
        <v>0</v>
      </c>
      <c r="F177" s="58">
        <v>0</v>
      </c>
      <c r="G177" s="59">
        <f t="shared" si="4"/>
        <v>38860.975999999995</v>
      </c>
      <c r="H177" s="59">
        <f t="shared" si="5"/>
        <v>0</v>
      </c>
      <c r="I177" s="60">
        <v>0</v>
      </c>
    </row>
    <row r="178" spans="1:9" x14ac:dyDescent="0.2">
      <c r="A178" s="57">
        <v>151</v>
      </c>
      <c r="B178" s="58">
        <f>PRRAS!C188</f>
        <v>177</v>
      </c>
      <c r="C178" s="58">
        <f>PRRAS!D188</f>
        <v>415404</v>
      </c>
      <c r="D178" s="58">
        <f>PRRAS!E188</f>
        <v>578553</v>
      </c>
      <c r="E178" s="58">
        <v>0</v>
      </c>
      <c r="F178" s="58">
        <v>0</v>
      </c>
      <c r="G178" s="59">
        <f t="shared" si="4"/>
        <v>278334.26999999996</v>
      </c>
      <c r="H178" s="59">
        <f t="shared" si="5"/>
        <v>0</v>
      </c>
      <c r="I178" s="60">
        <v>0</v>
      </c>
    </row>
    <row r="179" spans="1:9" x14ac:dyDescent="0.2">
      <c r="A179" s="57">
        <v>151</v>
      </c>
      <c r="B179" s="58">
        <f>PRRAS!C189</f>
        <v>178</v>
      </c>
      <c r="C179" s="58">
        <f>PRRAS!D189</f>
        <v>25980</v>
      </c>
      <c r="D179" s="58">
        <f>PRRAS!E189</f>
        <v>22246</v>
      </c>
      <c r="E179" s="58">
        <v>0</v>
      </c>
      <c r="F179" s="58">
        <v>0</v>
      </c>
      <c r="G179" s="59">
        <f t="shared" si="4"/>
        <v>12544.016</v>
      </c>
      <c r="H179" s="59">
        <f t="shared" si="5"/>
        <v>0</v>
      </c>
      <c r="I179" s="60">
        <v>0</v>
      </c>
    </row>
    <row r="180" spans="1:9" x14ac:dyDescent="0.2">
      <c r="A180" s="57">
        <v>151</v>
      </c>
      <c r="B180" s="58">
        <f>PRRAS!C190</f>
        <v>179</v>
      </c>
      <c r="C180" s="58">
        <f>PRRAS!D190</f>
        <v>631523</v>
      </c>
      <c r="D180" s="58">
        <f>PRRAS!E190</f>
        <v>672294</v>
      </c>
      <c r="E180" s="58">
        <v>0</v>
      </c>
      <c r="F180" s="58">
        <v>0</v>
      </c>
      <c r="G180" s="59">
        <f t="shared" si="4"/>
        <v>353723.86900000001</v>
      </c>
      <c r="H180" s="59">
        <f t="shared" si="5"/>
        <v>0</v>
      </c>
      <c r="I180" s="60">
        <v>0</v>
      </c>
    </row>
    <row r="181" spans="1:9" x14ac:dyDescent="0.2">
      <c r="A181" s="57">
        <v>151</v>
      </c>
      <c r="B181" s="58">
        <f>PRRAS!C191</f>
        <v>180</v>
      </c>
      <c r="C181" s="58">
        <f>PRRAS!D191</f>
        <v>165</v>
      </c>
      <c r="D181" s="58">
        <f>PRRAS!E191</f>
        <v>0</v>
      </c>
      <c r="E181" s="58">
        <v>0</v>
      </c>
      <c r="F181" s="58">
        <v>0</v>
      </c>
      <c r="G181" s="59">
        <f t="shared" si="4"/>
        <v>29.7</v>
      </c>
      <c r="H181" s="59">
        <f t="shared" si="5"/>
        <v>0</v>
      </c>
      <c r="I181" s="60">
        <v>0</v>
      </c>
    </row>
    <row r="182" spans="1:9" x14ac:dyDescent="0.2">
      <c r="A182" s="57">
        <v>151</v>
      </c>
      <c r="B182" s="58">
        <f>PRRAS!C192</f>
        <v>181</v>
      </c>
      <c r="C182" s="58">
        <f>PRRAS!D192</f>
        <v>5934859</v>
      </c>
      <c r="D182" s="58">
        <f>PRRAS!E192</f>
        <v>6049786</v>
      </c>
      <c r="E182" s="58">
        <v>0</v>
      </c>
      <c r="F182" s="58">
        <v>0</v>
      </c>
      <c r="G182" s="59">
        <f t="shared" si="4"/>
        <v>3264232.0109999999</v>
      </c>
      <c r="H182" s="59">
        <f t="shared" si="5"/>
        <v>0</v>
      </c>
      <c r="I182" s="60">
        <v>0</v>
      </c>
    </row>
    <row r="183" spans="1:9" x14ac:dyDescent="0.2">
      <c r="A183" s="57">
        <v>151</v>
      </c>
      <c r="B183" s="58">
        <f>PRRAS!C193</f>
        <v>182</v>
      </c>
      <c r="C183" s="58">
        <f>PRRAS!D193</f>
        <v>110438</v>
      </c>
      <c r="D183" s="58">
        <f>PRRAS!E193</f>
        <v>121025</v>
      </c>
      <c r="E183" s="58">
        <v>0</v>
      </c>
      <c r="F183" s="58">
        <v>0</v>
      </c>
      <c r="G183" s="59">
        <f t="shared" si="4"/>
        <v>64152.815999999999</v>
      </c>
      <c r="H183" s="59">
        <f t="shared" si="5"/>
        <v>0</v>
      </c>
      <c r="I183" s="60">
        <v>0</v>
      </c>
    </row>
    <row r="184" spans="1:9" x14ac:dyDescent="0.2">
      <c r="A184" s="57">
        <v>151</v>
      </c>
      <c r="B184" s="58">
        <f>PRRAS!C194</f>
        <v>183</v>
      </c>
      <c r="C184" s="58">
        <f>PRRAS!D194</f>
        <v>1618417</v>
      </c>
      <c r="D184" s="58">
        <f>PRRAS!E194</f>
        <v>1249529</v>
      </c>
      <c r="E184" s="58">
        <v>0</v>
      </c>
      <c r="F184" s="58">
        <v>0</v>
      </c>
      <c r="G184" s="59">
        <f t="shared" si="4"/>
        <v>753497.92499999993</v>
      </c>
      <c r="H184" s="59">
        <f t="shared" si="5"/>
        <v>0</v>
      </c>
      <c r="I184" s="60">
        <v>0</v>
      </c>
    </row>
    <row r="185" spans="1:9" x14ac:dyDescent="0.2">
      <c r="A185" s="57">
        <v>151</v>
      </c>
      <c r="B185" s="58">
        <f>PRRAS!C195</f>
        <v>184</v>
      </c>
      <c r="C185" s="58">
        <f>PRRAS!D195</f>
        <v>67399</v>
      </c>
      <c r="D185" s="58">
        <f>PRRAS!E195</f>
        <v>64995</v>
      </c>
      <c r="E185" s="58">
        <v>0</v>
      </c>
      <c r="F185" s="58">
        <v>0</v>
      </c>
      <c r="G185" s="59">
        <f t="shared" si="4"/>
        <v>36319.576000000001</v>
      </c>
      <c r="H185" s="59">
        <f t="shared" si="5"/>
        <v>0</v>
      </c>
      <c r="I185" s="60">
        <v>0</v>
      </c>
    </row>
    <row r="186" spans="1:9" x14ac:dyDescent="0.2">
      <c r="A186" s="57">
        <v>151</v>
      </c>
      <c r="B186" s="58">
        <f>PRRAS!C196</f>
        <v>185</v>
      </c>
      <c r="C186" s="58">
        <f>PRRAS!D196</f>
        <v>1026742</v>
      </c>
      <c r="D186" s="58">
        <f>PRRAS!E196</f>
        <v>1211175</v>
      </c>
      <c r="E186" s="58">
        <v>0</v>
      </c>
      <c r="F186" s="58">
        <v>0</v>
      </c>
      <c r="G186" s="59">
        <f t="shared" si="4"/>
        <v>638082.02</v>
      </c>
      <c r="H186" s="59">
        <f t="shared" si="5"/>
        <v>0</v>
      </c>
      <c r="I186" s="60">
        <v>0</v>
      </c>
    </row>
    <row r="187" spans="1:9" x14ac:dyDescent="0.2">
      <c r="A187" s="57">
        <v>151</v>
      </c>
      <c r="B187" s="58">
        <f>PRRAS!C197</f>
        <v>186</v>
      </c>
      <c r="C187" s="58">
        <f>PRRAS!D197</f>
        <v>87785</v>
      </c>
      <c r="D187" s="58">
        <f>PRRAS!E197</f>
        <v>17461</v>
      </c>
      <c r="E187" s="58">
        <v>0</v>
      </c>
      <c r="F187" s="58">
        <v>0</v>
      </c>
      <c r="G187" s="59">
        <f t="shared" si="4"/>
        <v>22823.502</v>
      </c>
      <c r="H187" s="59">
        <f t="shared" si="5"/>
        <v>0</v>
      </c>
      <c r="I187" s="60">
        <v>0</v>
      </c>
    </row>
    <row r="188" spans="1:9" x14ac:dyDescent="0.2">
      <c r="A188" s="57">
        <v>151</v>
      </c>
      <c r="B188" s="58">
        <f>PRRAS!C198</f>
        <v>187</v>
      </c>
      <c r="C188" s="58">
        <f>PRRAS!D198</f>
        <v>536552</v>
      </c>
      <c r="D188" s="58">
        <f>PRRAS!E198</f>
        <v>609369</v>
      </c>
      <c r="E188" s="58">
        <v>0</v>
      </c>
      <c r="F188" s="58">
        <v>0</v>
      </c>
      <c r="G188" s="59">
        <f t="shared" si="4"/>
        <v>328239.23</v>
      </c>
      <c r="H188" s="59">
        <f t="shared" si="5"/>
        <v>0</v>
      </c>
      <c r="I188" s="60">
        <v>0</v>
      </c>
    </row>
    <row r="189" spans="1:9" x14ac:dyDescent="0.2">
      <c r="A189" s="57">
        <v>151</v>
      </c>
      <c r="B189" s="58">
        <f>PRRAS!C199</f>
        <v>188</v>
      </c>
      <c r="C189" s="58">
        <f>PRRAS!D199</f>
        <v>215061</v>
      </c>
      <c r="D189" s="58">
        <f>PRRAS!E199</f>
        <v>416292</v>
      </c>
      <c r="E189" s="58">
        <v>0</v>
      </c>
      <c r="F189" s="58">
        <v>0</v>
      </c>
      <c r="G189" s="59">
        <f t="shared" si="4"/>
        <v>196957.26</v>
      </c>
      <c r="H189" s="59">
        <f t="shared" si="5"/>
        <v>0</v>
      </c>
      <c r="I189" s="60">
        <v>0</v>
      </c>
    </row>
    <row r="190" spans="1:9" x14ac:dyDescent="0.2">
      <c r="A190" s="57">
        <v>151</v>
      </c>
      <c r="B190" s="58">
        <f>PRRAS!C200</f>
        <v>189</v>
      </c>
      <c r="C190" s="58">
        <f>PRRAS!D200</f>
        <v>8200</v>
      </c>
      <c r="D190" s="58">
        <f>PRRAS!E200</f>
        <v>6200</v>
      </c>
      <c r="E190" s="58">
        <v>0</v>
      </c>
      <c r="F190" s="58">
        <v>0</v>
      </c>
      <c r="G190" s="59">
        <f t="shared" si="4"/>
        <v>3893.4</v>
      </c>
      <c r="H190" s="59">
        <f t="shared" si="5"/>
        <v>0</v>
      </c>
      <c r="I190" s="60">
        <v>0</v>
      </c>
    </row>
    <row r="191" spans="1:9" x14ac:dyDescent="0.2">
      <c r="A191" s="57">
        <v>151</v>
      </c>
      <c r="B191" s="58">
        <f>PRRAS!C201</f>
        <v>190</v>
      </c>
      <c r="C191" s="58">
        <f>PRRAS!D201</f>
        <v>67071</v>
      </c>
      <c r="D191" s="58">
        <f>PRRAS!E201</f>
        <v>57736</v>
      </c>
      <c r="E191" s="58">
        <v>0</v>
      </c>
      <c r="F191" s="58">
        <v>0</v>
      </c>
      <c r="G191" s="59">
        <f t="shared" si="4"/>
        <v>34683.17</v>
      </c>
      <c r="H191" s="59">
        <f t="shared" si="5"/>
        <v>0</v>
      </c>
      <c r="I191" s="60">
        <v>0</v>
      </c>
    </row>
    <row r="192" spans="1:9" x14ac:dyDescent="0.2">
      <c r="A192" s="57">
        <v>151</v>
      </c>
      <c r="B192" s="58">
        <f>PRRAS!C202</f>
        <v>191</v>
      </c>
      <c r="C192" s="58">
        <f>PRRAS!D202</f>
        <v>12939</v>
      </c>
      <c r="D192" s="58">
        <f>PRRAS!E202</f>
        <v>45000</v>
      </c>
      <c r="E192" s="58">
        <v>0</v>
      </c>
      <c r="F192" s="58">
        <v>0</v>
      </c>
      <c r="G192" s="59">
        <f t="shared" si="4"/>
        <v>19661.349000000002</v>
      </c>
      <c r="H192" s="59">
        <f t="shared" si="5"/>
        <v>0</v>
      </c>
      <c r="I192" s="60">
        <v>0</v>
      </c>
    </row>
    <row r="193" spans="1:9" x14ac:dyDescent="0.2">
      <c r="A193" s="57">
        <v>151</v>
      </c>
      <c r="B193" s="58">
        <f>PRRAS!C203</f>
        <v>192</v>
      </c>
      <c r="C193" s="58">
        <f>PRRAS!D203</f>
        <v>99134</v>
      </c>
      <c r="D193" s="58">
        <f>PRRAS!E203</f>
        <v>59117</v>
      </c>
      <c r="E193" s="58">
        <v>0</v>
      </c>
      <c r="F193" s="58">
        <v>0</v>
      </c>
      <c r="G193" s="59">
        <f t="shared" si="4"/>
        <v>41734.656000000003</v>
      </c>
      <c r="H193" s="59">
        <f t="shared" si="5"/>
        <v>0</v>
      </c>
      <c r="I193" s="60">
        <v>0</v>
      </c>
    </row>
    <row r="194" spans="1:9" x14ac:dyDescent="0.2">
      <c r="A194" s="57">
        <v>151</v>
      </c>
      <c r="B194" s="58">
        <f>PRRAS!C204</f>
        <v>193</v>
      </c>
      <c r="C194" s="58">
        <f>PRRAS!D204</f>
        <v>48654</v>
      </c>
      <c r="D194" s="58">
        <f>PRRAS!E204</f>
        <v>43680</v>
      </c>
      <c r="E194" s="58">
        <v>0</v>
      </c>
      <c r="F194" s="58">
        <v>0</v>
      </c>
      <c r="G194" s="59">
        <f t="shared" ref="G194:G257" si="6">(B194/1000)*(C194*1+D194*2)</f>
        <v>26250.702000000001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48654</v>
      </c>
      <c r="D208" s="58">
        <f>PRRAS!E218</f>
        <v>43680</v>
      </c>
      <c r="E208" s="58">
        <v>0</v>
      </c>
      <c r="F208" s="58">
        <v>0</v>
      </c>
      <c r="G208" s="59">
        <f t="shared" si="6"/>
        <v>28154.897999999997</v>
      </c>
      <c r="H208" s="59">
        <f t="shared" si="7"/>
        <v>0</v>
      </c>
      <c r="I208" s="60">
        <v>0</v>
      </c>
    </row>
    <row r="209" spans="1:9" x14ac:dyDescent="0.2">
      <c r="A209" s="57">
        <v>151</v>
      </c>
      <c r="B209" s="58">
        <f>PRRAS!C219</f>
        <v>208</v>
      </c>
      <c r="C209" s="58">
        <f>PRRAS!D219</f>
        <v>33108</v>
      </c>
      <c r="D209" s="58">
        <f>PRRAS!E219</f>
        <v>28963</v>
      </c>
      <c r="E209" s="58">
        <v>0</v>
      </c>
      <c r="F209" s="58">
        <v>0</v>
      </c>
      <c r="G209" s="59">
        <f t="shared" si="6"/>
        <v>18935.072</v>
      </c>
      <c r="H209" s="59">
        <f t="shared" si="7"/>
        <v>0</v>
      </c>
      <c r="I209" s="60">
        <v>0</v>
      </c>
    </row>
    <row r="210" spans="1:9" x14ac:dyDescent="0.2">
      <c r="A210" s="57">
        <v>151</v>
      </c>
      <c r="B210" s="58">
        <f>PRRAS!C220</f>
        <v>209</v>
      </c>
      <c r="C210" s="58">
        <f>PRRAS!D220</f>
        <v>9001</v>
      </c>
      <c r="D210" s="58">
        <f>PRRAS!E220</f>
        <v>10418</v>
      </c>
      <c r="E210" s="58">
        <v>0</v>
      </c>
      <c r="F210" s="58">
        <v>0</v>
      </c>
      <c r="G210" s="59">
        <f t="shared" si="6"/>
        <v>6235.933</v>
      </c>
      <c r="H210" s="59">
        <f t="shared" si="7"/>
        <v>0</v>
      </c>
      <c r="I210" s="60">
        <v>0</v>
      </c>
    </row>
    <row r="211" spans="1:9" x14ac:dyDescent="0.2">
      <c r="A211" s="57">
        <v>151</v>
      </c>
      <c r="B211" s="58">
        <f>PRRAS!C221</f>
        <v>210</v>
      </c>
      <c r="C211" s="58">
        <f>PRRAS!D221</f>
        <v>6545</v>
      </c>
      <c r="D211" s="58">
        <f>PRRAS!E221</f>
        <v>4299</v>
      </c>
      <c r="E211" s="58">
        <v>0</v>
      </c>
      <c r="F211" s="58">
        <v>0</v>
      </c>
      <c r="G211" s="59">
        <f t="shared" si="6"/>
        <v>3180.0299999999997</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28516</v>
      </c>
      <c r="D247" s="58">
        <f>PRRAS!E257</f>
        <v>25500</v>
      </c>
      <c r="E247" s="58">
        <v>0</v>
      </c>
      <c r="F247" s="58">
        <v>0</v>
      </c>
      <c r="G247" s="59">
        <f t="shared" si="6"/>
        <v>19560.936000000002</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28516</v>
      </c>
      <c r="D254" s="58">
        <f>PRRAS!E264</f>
        <v>25500</v>
      </c>
      <c r="E254" s="58">
        <v>0</v>
      </c>
      <c r="F254" s="58">
        <v>0</v>
      </c>
      <c r="G254" s="59">
        <f t="shared" si="6"/>
        <v>20117.547999999999</v>
      </c>
      <c r="H254" s="59">
        <f t="shared" si="7"/>
        <v>0</v>
      </c>
      <c r="I254" s="60">
        <v>0</v>
      </c>
    </row>
    <row r="255" spans="1:9" x14ac:dyDescent="0.2">
      <c r="A255" s="57">
        <v>151</v>
      </c>
      <c r="B255" s="58">
        <f>PRRAS!C265</f>
        <v>254</v>
      </c>
      <c r="C255" s="58">
        <f>PRRAS!D265</f>
        <v>28516</v>
      </c>
      <c r="D255" s="58">
        <f>PRRAS!E265</f>
        <v>25500</v>
      </c>
      <c r="E255" s="58">
        <v>0</v>
      </c>
      <c r="F255" s="58">
        <v>0</v>
      </c>
      <c r="G255" s="59">
        <f t="shared" si="6"/>
        <v>20197.063999999998</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97541</v>
      </c>
      <c r="D258" s="58">
        <f>PRRAS!E268</f>
        <v>141686</v>
      </c>
      <c r="E258" s="58">
        <v>0</v>
      </c>
      <c r="F258" s="58">
        <v>0</v>
      </c>
      <c r="G258" s="59">
        <f t="shared" ref="G258:G321" si="8">(B258/1000)*(C258*1+D258*2)</f>
        <v>97894.641000000003</v>
      </c>
      <c r="H258" s="59">
        <f t="shared" ref="H258:H321" si="9">ABS(C258-ROUND(C258,0))+ABS(D258-ROUND(D258,0))</f>
        <v>0</v>
      </c>
      <c r="I258" s="60">
        <v>0</v>
      </c>
    </row>
    <row r="259" spans="1:9" x14ac:dyDescent="0.2">
      <c r="A259" s="57">
        <v>151</v>
      </c>
      <c r="B259" s="58">
        <f>PRRAS!C269</f>
        <v>258</v>
      </c>
      <c r="C259" s="58">
        <f>PRRAS!D269</f>
        <v>84800</v>
      </c>
      <c r="D259" s="58">
        <f>PRRAS!E269</f>
        <v>137130</v>
      </c>
      <c r="E259" s="58">
        <v>0</v>
      </c>
      <c r="F259" s="58">
        <v>0</v>
      </c>
      <c r="G259" s="59">
        <f t="shared" si="8"/>
        <v>92637.48</v>
      </c>
      <c r="H259" s="59">
        <f t="shared" si="9"/>
        <v>0</v>
      </c>
      <c r="I259" s="60">
        <v>0</v>
      </c>
    </row>
    <row r="260" spans="1:9" x14ac:dyDescent="0.2">
      <c r="A260" s="57">
        <v>151</v>
      </c>
      <c r="B260" s="58">
        <f>PRRAS!C270</f>
        <v>259</v>
      </c>
      <c r="C260" s="58">
        <f>PRRAS!D270</f>
        <v>84800</v>
      </c>
      <c r="D260" s="58">
        <f>PRRAS!E270</f>
        <v>137130</v>
      </c>
      <c r="E260" s="58">
        <v>0</v>
      </c>
      <c r="F260" s="58">
        <v>0</v>
      </c>
      <c r="G260" s="59">
        <f t="shared" si="8"/>
        <v>92996.540000000008</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12741</v>
      </c>
      <c r="D267" s="58">
        <f>PRRAS!E277</f>
        <v>4556</v>
      </c>
      <c r="E267" s="58">
        <v>0</v>
      </c>
      <c r="F267" s="58">
        <v>0</v>
      </c>
      <c r="G267" s="59">
        <f t="shared" si="8"/>
        <v>5812.8980000000001</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11320</v>
      </c>
      <c r="D270" s="58">
        <f>PRRAS!E280</f>
        <v>0</v>
      </c>
      <c r="E270" s="58">
        <v>0</v>
      </c>
      <c r="F270" s="58">
        <v>0</v>
      </c>
      <c r="G270" s="59">
        <f t="shared" si="8"/>
        <v>3045.0800000000004</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1421</v>
      </c>
      <c r="D272" s="58">
        <f>PRRAS!E282</f>
        <v>4556</v>
      </c>
      <c r="E272" s="58">
        <v>0</v>
      </c>
      <c r="F272" s="58">
        <v>0</v>
      </c>
      <c r="G272" s="59">
        <f t="shared" si="8"/>
        <v>2854.4430000000002</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41149353</v>
      </c>
      <c r="D282" s="58">
        <f>PRRAS!E292</f>
        <v>41796165</v>
      </c>
      <c r="E282" s="58">
        <v>0</v>
      </c>
      <c r="F282" s="58">
        <v>0</v>
      </c>
      <c r="G282" s="59">
        <f t="shared" si="8"/>
        <v>35052412.923</v>
      </c>
      <c r="H282" s="59">
        <f t="shared" si="9"/>
        <v>0</v>
      </c>
      <c r="I282" s="60">
        <v>0</v>
      </c>
    </row>
    <row r="283" spans="1:9" x14ac:dyDescent="0.2">
      <c r="A283" s="57">
        <v>151</v>
      </c>
      <c r="B283" s="58">
        <f>PRRAS!C293</f>
        <v>282</v>
      </c>
      <c r="C283" s="58">
        <f>PRRAS!D293</f>
        <v>0</v>
      </c>
      <c r="D283" s="58">
        <f>PRRAS!E293</f>
        <v>0</v>
      </c>
      <c r="E283" s="58">
        <v>0</v>
      </c>
      <c r="F283" s="58">
        <v>0</v>
      </c>
      <c r="G283" s="59">
        <f t="shared" si="8"/>
        <v>0</v>
      </c>
      <c r="H283" s="59">
        <f t="shared" si="9"/>
        <v>0</v>
      </c>
      <c r="I283" s="60">
        <v>0</v>
      </c>
    </row>
    <row r="284" spans="1:9" x14ac:dyDescent="0.2">
      <c r="A284" s="57">
        <v>151</v>
      </c>
      <c r="B284" s="58">
        <f>PRRAS!C294</f>
        <v>283</v>
      </c>
      <c r="C284" s="58">
        <f>PRRAS!D294</f>
        <v>289637</v>
      </c>
      <c r="D284" s="58">
        <f>PRRAS!E294</f>
        <v>1162174</v>
      </c>
      <c r="E284" s="58">
        <v>0</v>
      </c>
      <c r="F284" s="58">
        <v>0</v>
      </c>
      <c r="G284" s="59">
        <f t="shared" si="8"/>
        <v>739757.75499999989</v>
      </c>
      <c r="H284" s="59">
        <f t="shared" si="9"/>
        <v>0</v>
      </c>
      <c r="I284" s="60">
        <v>0</v>
      </c>
    </row>
    <row r="285" spans="1:9" x14ac:dyDescent="0.2">
      <c r="A285" s="57">
        <v>151</v>
      </c>
      <c r="B285" s="58">
        <f>PRRAS!C295</f>
        <v>284</v>
      </c>
      <c r="C285" s="58">
        <f>PRRAS!D295</f>
        <v>227122</v>
      </c>
      <c r="D285" s="58">
        <f>PRRAS!E295</f>
        <v>0</v>
      </c>
      <c r="E285" s="58">
        <v>0</v>
      </c>
      <c r="F285" s="58">
        <v>0</v>
      </c>
      <c r="G285" s="59">
        <f t="shared" si="8"/>
        <v>64502.647999999994</v>
      </c>
      <c r="H285" s="59">
        <f t="shared" si="9"/>
        <v>0</v>
      </c>
      <c r="I285" s="60">
        <v>0</v>
      </c>
    </row>
    <row r="286" spans="1:9" x14ac:dyDescent="0.2">
      <c r="A286" s="57">
        <v>151</v>
      </c>
      <c r="B286" s="58">
        <f>PRRAS!C296</f>
        <v>285</v>
      </c>
      <c r="C286" s="58">
        <f>PRRAS!D296</f>
        <v>0</v>
      </c>
      <c r="D286" s="58">
        <f>PRRAS!E296</f>
        <v>62515</v>
      </c>
      <c r="E286" s="58">
        <v>0</v>
      </c>
      <c r="F286" s="58">
        <v>0</v>
      </c>
      <c r="G286" s="59">
        <f t="shared" si="8"/>
        <v>35633.549999999996</v>
      </c>
      <c r="H286" s="59">
        <f t="shared" si="9"/>
        <v>0</v>
      </c>
      <c r="I286" s="60">
        <v>0</v>
      </c>
    </row>
    <row r="287" spans="1:9" x14ac:dyDescent="0.2">
      <c r="A287" s="57">
        <v>151</v>
      </c>
      <c r="B287" s="58">
        <f>PRRAS!C297</f>
        <v>286</v>
      </c>
      <c r="C287" s="58">
        <f>PRRAS!D297</f>
        <v>112109</v>
      </c>
      <c r="D287" s="58">
        <f>PRRAS!E297</f>
        <v>38240</v>
      </c>
      <c r="E287" s="58">
        <v>0</v>
      </c>
      <c r="F287" s="58">
        <v>0</v>
      </c>
      <c r="G287" s="59">
        <f t="shared" si="8"/>
        <v>53936.453999999998</v>
      </c>
      <c r="H287" s="59">
        <f t="shared" si="9"/>
        <v>0</v>
      </c>
      <c r="I287" s="60">
        <v>0</v>
      </c>
    </row>
    <row r="288" spans="1:9" x14ac:dyDescent="0.2">
      <c r="A288" s="57">
        <v>151</v>
      </c>
      <c r="B288" s="58">
        <f>PRRAS!C298</f>
        <v>287</v>
      </c>
      <c r="C288" s="58">
        <f>PRRAS!D298</f>
        <v>112109</v>
      </c>
      <c r="D288" s="58">
        <f>PRRAS!E298</f>
        <v>38240</v>
      </c>
      <c r="E288" s="58">
        <v>0</v>
      </c>
      <c r="F288" s="58">
        <v>0</v>
      </c>
      <c r="G288" s="59">
        <f t="shared" si="8"/>
        <v>54125.042999999998</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9190</v>
      </c>
      <c r="D290" s="58">
        <f>PRRAS!E301</f>
        <v>3938</v>
      </c>
      <c r="E290" s="58">
        <v>0</v>
      </c>
      <c r="F290" s="58">
        <v>0</v>
      </c>
      <c r="G290" s="59">
        <f t="shared" si="8"/>
        <v>4932.0739999999996</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9190</v>
      </c>
      <c r="D303" s="58">
        <f>PRRAS!E314</f>
        <v>3938</v>
      </c>
      <c r="E303" s="58">
        <v>0</v>
      </c>
      <c r="F303" s="58">
        <v>0</v>
      </c>
      <c r="G303" s="59">
        <f t="shared" si="8"/>
        <v>5153.9319999999998</v>
      </c>
      <c r="H303" s="59">
        <f t="shared" si="9"/>
        <v>0</v>
      </c>
      <c r="I303" s="60">
        <v>0</v>
      </c>
    </row>
    <row r="304" spans="1:9" x14ac:dyDescent="0.2">
      <c r="A304" s="57">
        <v>151</v>
      </c>
      <c r="B304" s="58">
        <f>PRRAS!C315</f>
        <v>303</v>
      </c>
      <c r="C304" s="58">
        <f>PRRAS!D315</f>
        <v>6496</v>
      </c>
      <c r="D304" s="58">
        <f>PRRAS!E315</f>
        <v>2236</v>
      </c>
      <c r="E304" s="58">
        <v>0</v>
      </c>
      <c r="F304" s="58">
        <v>0</v>
      </c>
      <c r="G304" s="59">
        <f t="shared" si="8"/>
        <v>3323.3040000000001</v>
      </c>
      <c r="H304" s="59">
        <f t="shared" si="9"/>
        <v>0</v>
      </c>
      <c r="I304" s="60">
        <v>0</v>
      </c>
    </row>
    <row r="305" spans="1:9" x14ac:dyDescent="0.2">
      <c r="A305" s="57">
        <v>151</v>
      </c>
      <c r="B305" s="58">
        <f>PRRAS!C316</f>
        <v>304</v>
      </c>
      <c r="C305" s="58">
        <f>PRRAS!D316</f>
        <v>6496</v>
      </c>
      <c r="D305" s="58">
        <f>PRRAS!E316</f>
        <v>2236</v>
      </c>
      <c r="E305" s="58">
        <v>0</v>
      </c>
      <c r="F305" s="58">
        <v>0</v>
      </c>
      <c r="G305" s="59">
        <f t="shared" si="8"/>
        <v>3334.2719999999999</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2694</v>
      </c>
      <c r="D309" s="58">
        <f>PRRAS!E320</f>
        <v>1702</v>
      </c>
      <c r="E309" s="58">
        <v>0</v>
      </c>
      <c r="F309" s="58">
        <v>0</v>
      </c>
      <c r="G309" s="59">
        <f t="shared" si="8"/>
        <v>1878.184</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53</v>
      </c>
      <c r="E311" s="58">
        <v>0</v>
      </c>
      <c r="F311" s="58">
        <v>0</v>
      </c>
      <c r="G311" s="59">
        <f t="shared" si="8"/>
        <v>32.86</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2694</v>
      </c>
      <c r="D315" s="58">
        <f>PRRAS!E326</f>
        <v>1649</v>
      </c>
      <c r="E315" s="58">
        <v>0</v>
      </c>
      <c r="F315" s="58">
        <v>0</v>
      </c>
      <c r="G315" s="59">
        <f t="shared" si="8"/>
        <v>1881.4880000000001</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441641</v>
      </c>
      <c r="D342" s="58">
        <f>PRRAS!E353</f>
        <v>236847</v>
      </c>
      <c r="E342" s="58">
        <v>0</v>
      </c>
      <c r="F342" s="58">
        <v>0</v>
      </c>
      <c r="G342" s="59">
        <f t="shared" si="10"/>
        <v>312129.23500000004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441641</v>
      </c>
      <c r="D355" s="58">
        <f>PRRAS!E366</f>
        <v>236847</v>
      </c>
      <c r="E355" s="58">
        <v>0</v>
      </c>
      <c r="F355" s="58">
        <v>0</v>
      </c>
      <c r="G355" s="59">
        <f t="shared" si="10"/>
        <v>324028.58999999997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152135</v>
      </c>
      <c r="D361" s="58">
        <f>PRRAS!E372</f>
        <v>137183</v>
      </c>
      <c r="E361" s="58">
        <v>0</v>
      </c>
      <c r="F361" s="58">
        <v>0</v>
      </c>
      <c r="G361" s="59">
        <f t="shared" si="10"/>
        <v>153540.35999999999</v>
      </c>
      <c r="H361" s="59">
        <f t="shared" si="11"/>
        <v>0</v>
      </c>
      <c r="I361" s="60">
        <v>0</v>
      </c>
    </row>
    <row r="362" spans="1:9" x14ac:dyDescent="0.2">
      <c r="A362" s="57">
        <v>151</v>
      </c>
      <c r="B362" s="58">
        <f>PRRAS!C373</f>
        <v>361</v>
      </c>
      <c r="C362" s="58">
        <f>PRRAS!D373</f>
        <v>101285</v>
      </c>
      <c r="D362" s="58">
        <f>PRRAS!E373</f>
        <v>25305</v>
      </c>
      <c r="E362" s="58">
        <v>0</v>
      </c>
      <c r="F362" s="58">
        <v>0</v>
      </c>
      <c r="G362" s="59">
        <f t="shared" si="10"/>
        <v>54834.095000000001</v>
      </c>
      <c r="H362" s="59">
        <f t="shared" si="11"/>
        <v>0</v>
      </c>
      <c r="I362" s="60">
        <v>0</v>
      </c>
    </row>
    <row r="363" spans="1:9" x14ac:dyDescent="0.2">
      <c r="A363" s="57">
        <v>151</v>
      </c>
      <c r="B363" s="58">
        <f>PRRAS!C374</f>
        <v>362</v>
      </c>
      <c r="C363" s="58">
        <f>PRRAS!D374</f>
        <v>13631</v>
      </c>
      <c r="D363" s="58">
        <f>PRRAS!E374</f>
        <v>16816</v>
      </c>
      <c r="E363" s="58">
        <v>0</v>
      </c>
      <c r="F363" s="58">
        <v>0</v>
      </c>
      <c r="G363" s="59">
        <f t="shared" si="10"/>
        <v>17109.205999999998</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1449</v>
      </c>
      <c r="D366" s="58">
        <f>PRRAS!E377</f>
        <v>0</v>
      </c>
      <c r="E366" s="58">
        <v>0</v>
      </c>
      <c r="F366" s="58">
        <v>0</v>
      </c>
      <c r="G366" s="59">
        <f t="shared" si="10"/>
        <v>528.88499999999999</v>
      </c>
      <c r="H366" s="59">
        <f t="shared" si="11"/>
        <v>0</v>
      </c>
      <c r="I366" s="60">
        <v>0</v>
      </c>
    </row>
    <row r="367" spans="1:9" x14ac:dyDescent="0.2">
      <c r="A367" s="57">
        <v>151</v>
      </c>
      <c r="B367" s="58">
        <f>PRRAS!C378</f>
        <v>366</v>
      </c>
      <c r="C367" s="58">
        <f>PRRAS!D378</f>
        <v>35770</v>
      </c>
      <c r="D367" s="58">
        <f>PRRAS!E378</f>
        <v>95062</v>
      </c>
      <c r="E367" s="58">
        <v>0</v>
      </c>
      <c r="F367" s="58">
        <v>0</v>
      </c>
      <c r="G367" s="59">
        <f t="shared" si="10"/>
        <v>82677.203999999998</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71714</v>
      </c>
      <c r="D375" s="58">
        <f>PRRAS!E386</f>
        <v>37164</v>
      </c>
      <c r="E375" s="58">
        <v>0</v>
      </c>
      <c r="F375" s="58">
        <v>0</v>
      </c>
      <c r="G375" s="59">
        <f t="shared" si="10"/>
        <v>54619.707999999999</v>
      </c>
      <c r="H375" s="59">
        <f t="shared" si="11"/>
        <v>0</v>
      </c>
      <c r="I375" s="60">
        <v>0</v>
      </c>
    </row>
    <row r="376" spans="1:9" x14ac:dyDescent="0.2">
      <c r="A376" s="57">
        <v>151</v>
      </c>
      <c r="B376" s="58">
        <f>PRRAS!C387</f>
        <v>375</v>
      </c>
      <c r="C376" s="58">
        <f>PRRAS!D387</f>
        <v>71714</v>
      </c>
      <c r="D376" s="58">
        <f>PRRAS!E387</f>
        <v>37164</v>
      </c>
      <c r="E376" s="58">
        <v>0</v>
      </c>
      <c r="F376" s="58">
        <v>0</v>
      </c>
      <c r="G376" s="59">
        <f t="shared" si="10"/>
        <v>54765.75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217792</v>
      </c>
      <c r="D383" s="58">
        <f>PRRAS!E394</f>
        <v>62500</v>
      </c>
      <c r="E383" s="58">
        <v>0</v>
      </c>
      <c r="F383" s="58">
        <v>0</v>
      </c>
      <c r="G383" s="59">
        <f t="shared" si="10"/>
        <v>130946.54400000001</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217792</v>
      </c>
      <c r="D385" s="58">
        <f>PRRAS!E396</f>
        <v>62500</v>
      </c>
      <c r="E385" s="58">
        <v>0</v>
      </c>
      <c r="F385" s="58">
        <v>0</v>
      </c>
      <c r="G385" s="59">
        <f t="shared" si="10"/>
        <v>131632.128</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432451</v>
      </c>
      <c r="D400" s="58">
        <f>PRRAS!E411</f>
        <v>232909</v>
      </c>
      <c r="E400" s="58">
        <v>0</v>
      </c>
      <c r="F400" s="58">
        <v>0</v>
      </c>
      <c r="G400" s="59">
        <f t="shared" si="12"/>
        <v>358409.33100000001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611416</v>
      </c>
      <c r="D402" s="58">
        <f>PRRAS!E413</f>
        <v>1043867</v>
      </c>
      <c r="E402" s="58">
        <v>0</v>
      </c>
      <c r="F402" s="58">
        <v>0</v>
      </c>
      <c r="G402" s="59">
        <f t="shared" si="12"/>
        <v>1082359.1500000001</v>
      </c>
      <c r="H402" s="59">
        <f t="shared" si="13"/>
        <v>0</v>
      </c>
      <c r="I402" s="60">
        <v>0</v>
      </c>
    </row>
    <row r="403" spans="1:9" x14ac:dyDescent="0.2">
      <c r="A403" s="57">
        <v>151</v>
      </c>
      <c r="B403" s="58">
        <f>PRRAS!C414</f>
        <v>402</v>
      </c>
      <c r="C403" s="58">
        <f>PRRAS!D414</f>
        <v>12179</v>
      </c>
      <c r="D403" s="58">
        <f>PRRAS!E414</f>
        <v>9677</v>
      </c>
      <c r="E403" s="58">
        <v>0</v>
      </c>
      <c r="F403" s="58">
        <v>0</v>
      </c>
      <c r="G403" s="59">
        <f t="shared" si="12"/>
        <v>12676.266000000001</v>
      </c>
      <c r="H403" s="59">
        <f t="shared" si="13"/>
        <v>0</v>
      </c>
      <c r="I403" s="60">
        <v>0</v>
      </c>
    </row>
    <row r="404" spans="1:9" x14ac:dyDescent="0.2">
      <c r="A404" s="57">
        <v>151</v>
      </c>
      <c r="B404" s="58">
        <f>PRRAS!C415</f>
        <v>403</v>
      </c>
      <c r="C404" s="58">
        <f>PRRAS!D415</f>
        <v>40868906</v>
      </c>
      <c r="D404" s="58">
        <f>PRRAS!E415</f>
        <v>40637929</v>
      </c>
      <c r="E404" s="58">
        <v>0</v>
      </c>
      <c r="F404" s="58">
        <v>0</v>
      </c>
      <c r="G404" s="59">
        <f t="shared" si="12"/>
        <v>49224339.892000005</v>
      </c>
      <c r="H404" s="59">
        <f t="shared" si="13"/>
        <v>0</v>
      </c>
      <c r="I404" s="60">
        <v>0</v>
      </c>
    </row>
    <row r="405" spans="1:9" x14ac:dyDescent="0.2">
      <c r="A405" s="57">
        <v>151</v>
      </c>
      <c r="B405" s="58">
        <f>PRRAS!C416</f>
        <v>404</v>
      </c>
      <c r="C405" s="58">
        <f>PRRAS!D416</f>
        <v>41590994</v>
      </c>
      <c r="D405" s="58">
        <f>PRRAS!E416</f>
        <v>42033012</v>
      </c>
      <c r="E405" s="58">
        <v>0</v>
      </c>
      <c r="F405" s="58">
        <v>0</v>
      </c>
      <c r="G405" s="59">
        <f t="shared" si="12"/>
        <v>50765435.272</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722088</v>
      </c>
      <c r="D407" s="58">
        <f>PRRAS!E418</f>
        <v>1395083</v>
      </c>
      <c r="E407" s="58">
        <v>0</v>
      </c>
      <c r="F407" s="58">
        <v>0</v>
      </c>
      <c r="G407" s="59">
        <f t="shared" si="12"/>
        <v>1425975.1240000001</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384294</v>
      </c>
      <c r="D409" s="58">
        <f>PRRAS!E420</f>
        <v>1106382</v>
      </c>
      <c r="E409" s="58">
        <v>0</v>
      </c>
      <c r="F409" s="58">
        <v>0</v>
      </c>
      <c r="G409" s="59">
        <f t="shared" si="12"/>
        <v>1059599.6639999999</v>
      </c>
      <c r="H409" s="59">
        <f t="shared" si="13"/>
        <v>0</v>
      </c>
      <c r="I409" s="60">
        <v>0</v>
      </c>
    </row>
    <row r="410" spans="1:9" x14ac:dyDescent="0.2">
      <c r="A410" s="57">
        <v>151</v>
      </c>
      <c r="B410" s="58">
        <f>PRRAS!C421</f>
        <v>409</v>
      </c>
      <c r="C410" s="58">
        <f>PRRAS!D421</f>
        <v>124288</v>
      </c>
      <c r="D410" s="58">
        <f>PRRAS!E421</f>
        <v>47917</v>
      </c>
      <c r="E410" s="58">
        <v>0</v>
      </c>
      <c r="F410" s="58">
        <v>0</v>
      </c>
      <c r="G410" s="59">
        <f t="shared" si="12"/>
        <v>90029.898000000001</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40868906</v>
      </c>
      <c r="D630" s="58">
        <f>PRRAS!E642</f>
        <v>40637929</v>
      </c>
      <c r="E630" s="58">
        <v>0</v>
      </c>
      <c r="F630" s="58">
        <v>0</v>
      </c>
      <c r="G630" s="59">
        <f t="shared" si="18"/>
        <v>76829056.555999994</v>
      </c>
      <c r="H630" s="59">
        <f t="shared" si="19"/>
        <v>0</v>
      </c>
      <c r="I630" s="60">
        <v>0</v>
      </c>
    </row>
    <row r="631" spans="1:9" x14ac:dyDescent="0.2">
      <c r="A631" s="57">
        <v>151</v>
      </c>
      <c r="B631" s="58">
        <f>PRRAS!C643</f>
        <v>630</v>
      </c>
      <c r="C631" s="58">
        <f>PRRAS!D643</f>
        <v>41590994</v>
      </c>
      <c r="D631" s="58">
        <f>PRRAS!E643</f>
        <v>42033012</v>
      </c>
      <c r="E631" s="58">
        <v>0</v>
      </c>
      <c r="F631" s="58">
        <v>0</v>
      </c>
      <c r="G631" s="59">
        <f t="shared" si="18"/>
        <v>79163921.340000004</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722088</v>
      </c>
      <c r="D633" s="58">
        <f>PRRAS!E645</f>
        <v>1395083</v>
      </c>
      <c r="E633" s="58">
        <v>0</v>
      </c>
      <c r="F633" s="58">
        <v>0</v>
      </c>
      <c r="G633" s="59">
        <f t="shared" si="18"/>
        <v>2219744.5279999999</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384294</v>
      </c>
      <c r="D635" s="58">
        <f>PRRAS!E647</f>
        <v>1106382</v>
      </c>
      <c r="E635" s="58">
        <v>0</v>
      </c>
      <c r="F635" s="58">
        <v>0</v>
      </c>
      <c r="G635" s="59">
        <f t="shared" si="18"/>
        <v>1646534.7720000001</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1106382</v>
      </c>
      <c r="D637" s="58">
        <f>PRRAS!E649</f>
        <v>2501465</v>
      </c>
      <c r="E637" s="58">
        <v>0</v>
      </c>
      <c r="F637" s="58">
        <v>0</v>
      </c>
      <c r="G637" s="59">
        <f t="shared" si="18"/>
        <v>3885522.432</v>
      </c>
      <c r="H637" s="59">
        <f t="shared" si="19"/>
        <v>0</v>
      </c>
      <c r="I637" s="60">
        <v>0</v>
      </c>
    </row>
    <row r="638" spans="1:9" x14ac:dyDescent="0.2">
      <c r="A638" s="57">
        <v>151</v>
      </c>
      <c r="B638" s="58">
        <f>PRRAS!C650</f>
        <v>637</v>
      </c>
      <c r="C638" s="58">
        <f>PRRAS!D650</f>
        <v>84672</v>
      </c>
      <c r="D638" s="58">
        <f>PRRAS!E650</f>
        <v>289814</v>
      </c>
      <c r="E638" s="58">
        <v>0</v>
      </c>
      <c r="F638" s="58">
        <v>0</v>
      </c>
      <c r="G638" s="59">
        <f t="shared" si="18"/>
        <v>423159.10000000003</v>
      </c>
      <c r="H638" s="59">
        <f t="shared" si="19"/>
        <v>0</v>
      </c>
      <c r="I638" s="60">
        <v>0</v>
      </c>
    </row>
    <row r="639" spans="1:9" x14ac:dyDescent="0.2">
      <c r="A639" s="57">
        <v>151</v>
      </c>
      <c r="B639" s="58">
        <f>PRRAS!C652</f>
        <v>638</v>
      </c>
      <c r="C639" s="58">
        <f>PRRAS!D652</f>
        <v>2713460</v>
      </c>
      <c r="D639" s="58">
        <f>PRRAS!E652</f>
        <v>2998116</v>
      </c>
      <c r="E639" s="58">
        <v>0</v>
      </c>
      <c r="F639" s="58">
        <v>0</v>
      </c>
      <c r="G639" s="59">
        <f t="shared" si="18"/>
        <v>5556783.4960000003</v>
      </c>
      <c r="H639" s="59">
        <f t="shared" si="19"/>
        <v>0</v>
      </c>
      <c r="I639" s="60">
        <v>0</v>
      </c>
    </row>
    <row r="640" spans="1:9" x14ac:dyDescent="0.2">
      <c r="A640" s="57">
        <v>151</v>
      </c>
      <c r="B640" s="58">
        <f>PRRAS!C653</f>
        <v>639</v>
      </c>
      <c r="C640" s="58">
        <f>PRRAS!D653</f>
        <v>46536763</v>
      </c>
      <c r="D640" s="58">
        <f>PRRAS!E653</f>
        <v>42298407</v>
      </c>
      <c r="E640" s="58">
        <v>0</v>
      </c>
      <c r="F640" s="58">
        <v>0</v>
      </c>
      <c r="G640" s="59">
        <f t="shared" si="18"/>
        <v>83794355.703000009</v>
      </c>
      <c r="H640" s="59">
        <f t="shared" si="19"/>
        <v>0</v>
      </c>
      <c r="I640" s="60">
        <v>0</v>
      </c>
    </row>
    <row r="641" spans="1:9" x14ac:dyDescent="0.2">
      <c r="A641" s="57">
        <v>151</v>
      </c>
      <c r="B641" s="58">
        <f>PRRAS!C654</f>
        <v>640</v>
      </c>
      <c r="C641" s="58">
        <f>PRRAS!D654</f>
        <v>46252107</v>
      </c>
      <c r="D641" s="58">
        <f>PRRAS!E654</f>
        <v>43059638</v>
      </c>
      <c r="E641" s="58">
        <v>0</v>
      </c>
      <c r="F641" s="58">
        <v>0</v>
      </c>
      <c r="G641" s="59">
        <f t="shared" si="18"/>
        <v>84717685.120000005</v>
      </c>
      <c r="H641" s="59">
        <f t="shared" si="19"/>
        <v>0</v>
      </c>
      <c r="I641" s="60">
        <v>0</v>
      </c>
    </row>
    <row r="642" spans="1:9" x14ac:dyDescent="0.2">
      <c r="A642" s="57">
        <v>151</v>
      </c>
      <c r="B642" s="58">
        <f>PRRAS!C655</f>
        <v>641</v>
      </c>
      <c r="C642" s="58">
        <f>PRRAS!D655</f>
        <v>2998116</v>
      </c>
      <c r="D642" s="58">
        <f>PRRAS!E655</f>
        <v>2236885</v>
      </c>
      <c r="E642" s="58">
        <v>0</v>
      </c>
      <c r="F642" s="58">
        <v>0</v>
      </c>
      <c r="G642" s="59">
        <f t="shared" ref="G642:G705" si="20">(B642/1000)*(C642*1+D642*2)</f>
        <v>4789478.926</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130</v>
      </c>
      <c r="D644" s="58">
        <f>PRRAS!E657</f>
        <v>133</v>
      </c>
      <c r="E644" s="58">
        <v>0</v>
      </c>
      <c r="F644" s="58">
        <v>0</v>
      </c>
      <c r="G644" s="59">
        <f t="shared" si="20"/>
        <v>254.62800000000001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130</v>
      </c>
      <c r="D646" s="58">
        <f>PRRAS!E659</f>
        <v>131</v>
      </c>
      <c r="E646" s="58">
        <v>0</v>
      </c>
      <c r="F646" s="58">
        <v>0</v>
      </c>
      <c r="G646" s="59">
        <f t="shared" si="20"/>
        <v>252.84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26644</v>
      </c>
      <c r="D659" s="58">
        <f>PRRAS!E672</f>
        <v>0</v>
      </c>
      <c r="E659" s="58">
        <v>0</v>
      </c>
      <c r="F659" s="58">
        <v>0</v>
      </c>
      <c r="G659" s="59">
        <f t="shared" si="20"/>
        <v>17531.752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105569</v>
      </c>
      <c r="D665" s="58">
        <f>PRRAS!E678</f>
        <v>64556</v>
      </c>
      <c r="E665" s="58">
        <v>0</v>
      </c>
      <c r="F665" s="58">
        <v>0</v>
      </c>
      <c r="G665" s="59">
        <f t="shared" si="20"/>
        <v>155828.18400000001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2621808</v>
      </c>
      <c r="D685" s="58">
        <f>PRRAS!E698</f>
        <v>2196025</v>
      </c>
      <c r="E685" s="58">
        <v>0</v>
      </c>
      <c r="F685" s="58">
        <v>0</v>
      </c>
      <c r="G685" s="59">
        <f t="shared" si="20"/>
        <v>4797478.8720000004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13181</v>
      </c>
      <c r="D687" s="58">
        <f>PRRAS!E700</f>
        <v>0</v>
      </c>
      <c r="E687" s="58">
        <v>0</v>
      </c>
      <c r="F687" s="58">
        <v>0</v>
      </c>
      <c r="G687" s="59">
        <f t="shared" si="20"/>
        <v>9042.1660000000011</v>
      </c>
      <c r="H687" s="59">
        <f t="shared" si="21"/>
        <v>0</v>
      </c>
      <c r="I687" s="60">
        <v>0</v>
      </c>
    </row>
    <row r="688" spans="1:9" x14ac:dyDescent="0.2">
      <c r="A688" s="57">
        <v>151</v>
      </c>
      <c r="B688" s="58">
        <f>PRRAS!C701</f>
        <v>687</v>
      </c>
      <c r="C688" s="58">
        <f>PRRAS!D701</f>
        <v>30512</v>
      </c>
      <c r="D688" s="58">
        <f>PRRAS!E701</f>
        <v>99105</v>
      </c>
      <c r="E688" s="58">
        <v>0</v>
      </c>
      <c r="F688" s="58">
        <v>0</v>
      </c>
      <c r="G688" s="59">
        <f t="shared" si="20"/>
        <v>157132.01400000002</v>
      </c>
      <c r="H688" s="59">
        <f t="shared" si="21"/>
        <v>0</v>
      </c>
      <c r="I688" s="60">
        <v>0</v>
      </c>
    </row>
    <row r="689" spans="1:9" x14ac:dyDescent="0.2">
      <c r="A689" s="57">
        <v>151</v>
      </c>
      <c r="B689" s="58">
        <f>PRRAS!C702</f>
        <v>688</v>
      </c>
      <c r="C689" s="58">
        <f>PRRAS!D702</f>
        <v>12000</v>
      </c>
      <c r="D689" s="58">
        <f>PRRAS!E702</f>
        <v>66927</v>
      </c>
      <c r="E689" s="58">
        <v>0</v>
      </c>
      <c r="F689" s="58">
        <v>0</v>
      </c>
      <c r="G689" s="59">
        <f t="shared" si="20"/>
        <v>100347.552</v>
      </c>
      <c r="H689" s="59">
        <f t="shared" si="21"/>
        <v>0</v>
      </c>
      <c r="I689" s="60">
        <v>0</v>
      </c>
    </row>
    <row r="690" spans="1:9" x14ac:dyDescent="0.2">
      <c r="A690" s="57">
        <v>151</v>
      </c>
      <c r="B690" s="58">
        <f>PRRAS!C703</f>
        <v>689</v>
      </c>
      <c r="C690" s="58">
        <f>PRRAS!D703</f>
        <v>593037</v>
      </c>
      <c r="D690" s="58">
        <f>PRRAS!E703</f>
        <v>573135</v>
      </c>
      <c r="E690" s="58">
        <v>0</v>
      </c>
      <c r="F690" s="58">
        <v>0</v>
      </c>
      <c r="G690" s="59">
        <f t="shared" si="20"/>
        <v>1198382.5229999998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165</v>
      </c>
      <c r="D692" s="58">
        <f>PRRAS!E705</f>
        <v>0</v>
      </c>
      <c r="E692" s="58">
        <v>0</v>
      </c>
      <c r="F692" s="58">
        <v>0</v>
      </c>
      <c r="G692" s="59">
        <f t="shared" si="20"/>
        <v>114.01499999999999</v>
      </c>
      <c r="H692" s="59">
        <f t="shared" si="21"/>
        <v>0</v>
      </c>
      <c r="I692" s="60">
        <v>0</v>
      </c>
    </row>
    <row r="693" spans="1:9" x14ac:dyDescent="0.2">
      <c r="A693" s="57">
        <v>151</v>
      </c>
      <c r="B693" s="58">
        <f>PRRAS!C706</f>
        <v>692</v>
      </c>
      <c r="C693" s="58">
        <f>PRRAS!D706</f>
        <v>5655089</v>
      </c>
      <c r="D693" s="58">
        <f>PRRAS!E706</f>
        <v>5739187</v>
      </c>
      <c r="E693" s="58">
        <v>0</v>
      </c>
      <c r="F693" s="58">
        <v>0</v>
      </c>
      <c r="G693" s="59">
        <f t="shared" si="20"/>
        <v>11856356.396</v>
      </c>
      <c r="H693" s="59">
        <f t="shared" si="21"/>
        <v>0</v>
      </c>
      <c r="I693" s="60">
        <v>0</v>
      </c>
    </row>
    <row r="694" spans="1:9" x14ac:dyDescent="0.2">
      <c r="A694" s="57">
        <v>151</v>
      </c>
      <c r="B694" s="58">
        <f>PRRAS!C707</f>
        <v>693</v>
      </c>
      <c r="C694" s="58">
        <f>PRRAS!D707</f>
        <v>143991</v>
      </c>
      <c r="D694" s="58">
        <f>PRRAS!E707</f>
        <v>114711</v>
      </c>
      <c r="E694" s="58">
        <v>0</v>
      </c>
      <c r="F694" s="58">
        <v>0</v>
      </c>
      <c r="G694" s="59">
        <f t="shared" si="20"/>
        <v>258775.20899999997</v>
      </c>
      <c r="H694" s="59">
        <f t="shared" si="21"/>
        <v>0</v>
      </c>
      <c r="I694" s="60">
        <v>0</v>
      </c>
    </row>
    <row r="695" spans="1:9" x14ac:dyDescent="0.2">
      <c r="A695" s="57">
        <v>151</v>
      </c>
      <c r="B695" s="58">
        <f>PRRAS!C708</f>
        <v>694</v>
      </c>
      <c r="C695" s="58">
        <f>PRRAS!D708</f>
        <v>128427</v>
      </c>
      <c r="D695" s="58">
        <f>PRRAS!E708</f>
        <v>101763</v>
      </c>
      <c r="E695" s="58">
        <v>0</v>
      </c>
      <c r="F695" s="58">
        <v>0</v>
      </c>
      <c r="G695" s="59">
        <f t="shared" si="20"/>
        <v>230375.38199999998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87785</v>
      </c>
      <c r="D697" s="58">
        <f>PRRAS!E710</f>
        <v>17461</v>
      </c>
      <c r="E697" s="58">
        <v>0</v>
      </c>
      <c r="F697" s="58">
        <v>0</v>
      </c>
      <c r="G697" s="59">
        <f t="shared" si="20"/>
        <v>85404.072</v>
      </c>
      <c r="H697" s="59">
        <f t="shared" si="21"/>
        <v>0</v>
      </c>
      <c r="I697" s="60">
        <v>0</v>
      </c>
    </row>
    <row r="698" spans="1:9" x14ac:dyDescent="0.2">
      <c r="A698" s="57">
        <v>151</v>
      </c>
      <c r="B698" s="58">
        <f>PRRAS!C711</f>
        <v>697</v>
      </c>
      <c r="C698" s="58">
        <f>PRRAS!D711</f>
        <v>150869</v>
      </c>
      <c r="D698" s="58">
        <f>PRRAS!E711</f>
        <v>223010</v>
      </c>
      <c r="E698" s="58">
        <v>0</v>
      </c>
      <c r="F698" s="58">
        <v>0</v>
      </c>
      <c r="G698" s="59">
        <f t="shared" si="20"/>
        <v>416031.63299999997</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28516</v>
      </c>
      <c r="D776" s="58">
        <f>PRRAS!E789</f>
        <v>25500</v>
      </c>
      <c r="E776" s="58">
        <v>0</v>
      </c>
      <c r="F776" s="58">
        <v>0</v>
      </c>
      <c r="G776" s="59">
        <f t="shared" si="24"/>
        <v>61624.9</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84800</v>
      </c>
      <c r="D786" s="58">
        <f>PRRAS!E799</f>
        <v>137130</v>
      </c>
      <c r="E786" s="58">
        <v>0</v>
      </c>
      <c r="F786" s="58">
        <v>0</v>
      </c>
      <c r="G786" s="59">
        <f t="shared" si="24"/>
        <v>281862.10000000003</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4774572</v>
      </c>
      <c r="D977" s="63">
        <f>Bil!E12</f>
        <v>3975718</v>
      </c>
      <c r="E977" s="63">
        <v>0</v>
      </c>
      <c r="F977" s="63">
        <v>0</v>
      </c>
      <c r="G977" s="64">
        <f t="shared" ref="G977:G1040" si="32">B977/1000*C977+B977/500*D977</f>
        <v>12726.008000000002</v>
      </c>
      <c r="H977" s="64">
        <f t="shared" si="31"/>
        <v>0</v>
      </c>
      <c r="I977" s="65"/>
    </row>
    <row r="978" spans="1:9" x14ac:dyDescent="0.2">
      <c r="A978" s="57">
        <v>152</v>
      </c>
      <c r="B978" s="58">
        <f>Bil!C13</f>
        <v>2</v>
      </c>
      <c r="C978" s="58">
        <f>Bil!D13</f>
        <v>1396719</v>
      </c>
      <c r="D978" s="58">
        <f>Bil!E13</f>
        <v>1208045</v>
      </c>
      <c r="E978" s="58">
        <v>0</v>
      </c>
      <c r="F978" s="58">
        <v>0</v>
      </c>
      <c r="G978" s="59">
        <f t="shared" si="32"/>
        <v>7625.6180000000004</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1387307</v>
      </c>
      <c r="D983" s="58">
        <f>Bil!E18</f>
        <v>1208045</v>
      </c>
      <c r="E983" s="58">
        <v>0</v>
      </c>
      <c r="F983" s="58">
        <v>0</v>
      </c>
      <c r="G983" s="59">
        <f t="shared" si="32"/>
        <v>26623.779000000002</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552143</v>
      </c>
      <c r="D990" s="58">
        <f>Bil!E25</f>
        <v>357394</v>
      </c>
      <c r="E990" s="58">
        <v>0</v>
      </c>
      <c r="F990" s="58">
        <v>0</v>
      </c>
      <c r="G990" s="59">
        <f t="shared" si="32"/>
        <v>17737.034</v>
      </c>
      <c r="H990" s="59">
        <f t="shared" si="31"/>
        <v>0</v>
      </c>
      <c r="I990" s="60"/>
    </row>
    <row r="991" spans="1:9" x14ac:dyDescent="0.2">
      <c r="A991" s="57">
        <v>152</v>
      </c>
      <c r="B991" s="58">
        <f>Bil!C26</f>
        <v>15</v>
      </c>
      <c r="C991" s="58">
        <f>Bil!D26</f>
        <v>708383</v>
      </c>
      <c r="D991" s="58">
        <f>Bil!E26</f>
        <v>683543</v>
      </c>
      <c r="E991" s="58">
        <v>0</v>
      </c>
      <c r="F991" s="58">
        <v>0</v>
      </c>
      <c r="G991" s="59">
        <f t="shared" si="32"/>
        <v>31132.035</v>
      </c>
      <c r="H991" s="59">
        <f t="shared" si="31"/>
        <v>0</v>
      </c>
      <c r="I991" s="60"/>
    </row>
    <row r="992" spans="1:9" x14ac:dyDescent="0.2">
      <c r="A992" s="57">
        <v>152</v>
      </c>
      <c r="B992" s="58">
        <f>Bil!C27</f>
        <v>16</v>
      </c>
      <c r="C992" s="58">
        <f>Bil!D27</f>
        <v>87687</v>
      </c>
      <c r="D992" s="58">
        <f>Bil!E27</f>
        <v>90232</v>
      </c>
      <c r="E992" s="58">
        <v>0</v>
      </c>
      <c r="F992" s="58">
        <v>0</v>
      </c>
      <c r="G992" s="59">
        <f t="shared" si="32"/>
        <v>4290.4160000000002</v>
      </c>
      <c r="H992" s="59">
        <f t="shared" si="31"/>
        <v>0</v>
      </c>
      <c r="I992" s="60"/>
    </row>
    <row r="993" spans="1:9" x14ac:dyDescent="0.2">
      <c r="A993" s="57">
        <v>152</v>
      </c>
      <c r="B993" s="58">
        <f>Bil!C28</f>
        <v>17</v>
      </c>
      <c r="C993" s="58">
        <f>Bil!D28</f>
        <v>394076</v>
      </c>
      <c r="D993" s="58">
        <f>Bil!E28</f>
        <v>394076</v>
      </c>
      <c r="E993" s="58">
        <v>0</v>
      </c>
      <c r="F993" s="58">
        <v>0</v>
      </c>
      <c r="G993" s="59">
        <f t="shared" si="32"/>
        <v>20097.876</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7266</v>
      </c>
      <c r="D995" s="58">
        <f>Bil!E30</f>
        <v>7266</v>
      </c>
      <c r="E995" s="58">
        <v>0</v>
      </c>
      <c r="F995" s="58">
        <v>0</v>
      </c>
      <c r="G995" s="59">
        <f t="shared" si="32"/>
        <v>414.16200000000003</v>
      </c>
      <c r="H995" s="59">
        <f t="shared" si="31"/>
        <v>0</v>
      </c>
      <c r="I995" s="60"/>
    </row>
    <row r="996" spans="1:9" x14ac:dyDescent="0.2">
      <c r="A996" s="57">
        <v>152</v>
      </c>
      <c r="B996" s="58">
        <f>Bil!C31</f>
        <v>20</v>
      </c>
      <c r="C996" s="58">
        <f>Bil!D31</f>
        <v>9567934</v>
      </c>
      <c r="D996" s="58">
        <f>Bil!E31</f>
        <v>9445610</v>
      </c>
      <c r="E996" s="58">
        <v>0</v>
      </c>
      <c r="F996" s="58">
        <v>0</v>
      </c>
      <c r="G996" s="59">
        <f t="shared" si="32"/>
        <v>569183.08000000007</v>
      </c>
      <c r="H996" s="59">
        <f t="shared" si="31"/>
        <v>0</v>
      </c>
      <c r="I996" s="60"/>
    </row>
    <row r="997" spans="1:9" x14ac:dyDescent="0.2">
      <c r="A997" s="57">
        <v>152</v>
      </c>
      <c r="B997" s="58">
        <f>Bil!C32</f>
        <v>21</v>
      </c>
      <c r="C997" s="58">
        <f>Bil!D32</f>
        <v>1603966</v>
      </c>
      <c r="D997" s="58">
        <f>Bil!E32</f>
        <v>1603966</v>
      </c>
      <c r="E997" s="58">
        <v>0</v>
      </c>
      <c r="F997" s="58">
        <v>0</v>
      </c>
      <c r="G997" s="59">
        <f t="shared" si="32"/>
        <v>101049.85800000001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11817169</v>
      </c>
      <c r="D999" s="58">
        <f>Bil!E34</f>
        <v>11867299</v>
      </c>
      <c r="E999" s="58">
        <v>0</v>
      </c>
      <c r="F999" s="58">
        <v>0</v>
      </c>
      <c r="G999" s="59">
        <f t="shared" si="32"/>
        <v>817690.64099999995</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595998</v>
      </c>
      <c r="D1006" s="58">
        <f>Bil!E41</f>
        <v>633161</v>
      </c>
      <c r="E1006" s="58">
        <v>0</v>
      </c>
      <c r="F1006" s="58">
        <v>0</v>
      </c>
      <c r="G1006" s="59">
        <f t="shared" si="32"/>
        <v>55869.599999999991</v>
      </c>
      <c r="H1006" s="59">
        <f t="shared" si="31"/>
        <v>0</v>
      </c>
      <c r="I1006" s="60"/>
    </row>
    <row r="1007" spans="1:9" x14ac:dyDescent="0.2">
      <c r="A1007" s="57">
        <v>152</v>
      </c>
      <c r="B1007" s="58">
        <f>Bil!C42</f>
        <v>31</v>
      </c>
      <c r="C1007" s="58">
        <f>Bil!D42</f>
        <v>595998</v>
      </c>
      <c r="D1007" s="58">
        <f>Bil!E42</f>
        <v>633161</v>
      </c>
      <c r="E1007" s="58">
        <v>0</v>
      </c>
      <c r="F1007" s="58">
        <v>0</v>
      </c>
      <c r="G1007" s="59">
        <f t="shared" si="32"/>
        <v>57731.92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239166</v>
      </c>
      <c r="D1016" s="58">
        <f>Bil!E51</f>
        <v>217490</v>
      </c>
      <c r="E1016" s="58">
        <v>0</v>
      </c>
      <c r="F1016" s="58">
        <v>0</v>
      </c>
      <c r="G1016" s="59">
        <f t="shared" si="32"/>
        <v>26965.84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342207</v>
      </c>
      <c r="D1018" s="58">
        <f>Bil!E53</f>
        <v>397328</v>
      </c>
      <c r="E1018" s="58">
        <v>0</v>
      </c>
      <c r="F1018" s="58">
        <v>0</v>
      </c>
      <c r="G1018" s="59">
        <f t="shared" si="32"/>
        <v>47748.246000000006</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103041</v>
      </c>
      <c r="D1021" s="58">
        <f>Bil!E56</f>
        <v>179838</v>
      </c>
      <c r="E1021" s="58">
        <v>0</v>
      </c>
      <c r="F1021" s="58">
        <v>0</v>
      </c>
      <c r="G1021" s="59">
        <f t="shared" si="32"/>
        <v>20822.264999999999</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41541</v>
      </c>
      <c r="D1025" s="58">
        <f>Bil!E60</f>
        <v>43818</v>
      </c>
      <c r="E1025" s="58">
        <v>0</v>
      </c>
      <c r="F1025" s="58">
        <v>0</v>
      </c>
      <c r="G1025" s="59">
        <f t="shared" si="32"/>
        <v>6329.6729999999998</v>
      </c>
      <c r="H1025" s="59">
        <f t="shared" si="31"/>
        <v>0</v>
      </c>
      <c r="I1025" s="60"/>
    </row>
    <row r="1026" spans="1:9" x14ac:dyDescent="0.2">
      <c r="A1026" s="57">
        <v>152</v>
      </c>
      <c r="B1026" s="58">
        <f>Bil!C61</f>
        <v>50</v>
      </c>
      <c r="C1026" s="58">
        <f>Bil!D61</f>
        <v>41541</v>
      </c>
      <c r="D1026" s="58">
        <f>Bil!E61</f>
        <v>43818</v>
      </c>
      <c r="E1026" s="58">
        <v>0</v>
      </c>
      <c r="F1026" s="58">
        <v>0</v>
      </c>
      <c r="G1026" s="59">
        <f t="shared" si="32"/>
        <v>6458.85</v>
      </c>
      <c r="H1026" s="59">
        <f t="shared" ref="H1026:H1089" si="33">ABS(C1026-ROUND(C1026,0))+ABS(D1026-ROUND(D1026,0))</f>
        <v>0</v>
      </c>
      <c r="I1026" s="60"/>
    </row>
    <row r="1027" spans="1:9" x14ac:dyDescent="0.2">
      <c r="A1027" s="57">
        <v>152</v>
      </c>
      <c r="B1027" s="58">
        <f>Bil!C62</f>
        <v>51</v>
      </c>
      <c r="C1027" s="58">
        <f>Bil!D62</f>
        <v>9412</v>
      </c>
      <c r="D1027" s="58">
        <f>Bil!E62</f>
        <v>0</v>
      </c>
      <c r="E1027" s="58">
        <v>0</v>
      </c>
      <c r="F1027" s="58">
        <v>0</v>
      </c>
      <c r="G1027" s="59">
        <f t="shared" si="32"/>
        <v>480.01199999999994</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9412</v>
      </c>
      <c r="D1033" s="58">
        <f>Bil!E68</f>
        <v>0</v>
      </c>
      <c r="E1033" s="58">
        <v>0</v>
      </c>
      <c r="F1033" s="58">
        <v>0</v>
      </c>
      <c r="G1033" s="59">
        <f t="shared" si="32"/>
        <v>536.48400000000004</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3377853</v>
      </c>
      <c r="D1039" s="58">
        <f>Bil!E74</f>
        <v>2767673</v>
      </c>
      <c r="E1039" s="58">
        <v>0</v>
      </c>
      <c r="F1039" s="58">
        <v>0</v>
      </c>
      <c r="G1039" s="59">
        <f t="shared" si="32"/>
        <v>561531.53700000001</v>
      </c>
      <c r="H1039" s="59">
        <f t="shared" si="33"/>
        <v>0</v>
      </c>
      <c r="I1039" s="60"/>
    </row>
    <row r="1040" spans="1:9" x14ac:dyDescent="0.2">
      <c r="A1040" s="57">
        <v>152</v>
      </c>
      <c r="B1040" s="58">
        <f>Bil!C75</f>
        <v>64</v>
      </c>
      <c r="C1040" s="58">
        <f>Bil!D75</f>
        <v>2998116</v>
      </c>
      <c r="D1040" s="58">
        <f>Bil!E75</f>
        <v>2236885</v>
      </c>
      <c r="E1040" s="58">
        <v>0</v>
      </c>
      <c r="F1040" s="58">
        <v>0</v>
      </c>
      <c r="G1040" s="59">
        <f t="shared" si="32"/>
        <v>478200.70400000003</v>
      </c>
      <c r="H1040" s="59">
        <f t="shared" si="33"/>
        <v>0</v>
      </c>
      <c r="I1040" s="60"/>
    </row>
    <row r="1041" spans="1:9" x14ac:dyDescent="0.2">
      <c r="A1041" s="57">
        <v>152</v>
      </c>
      <c r="B1041" s="58">
        <f>Bil!C76</f>
        <v>65</v>
      </c>
      <c r="C1041" s="58">
        <f>Bil!D76</f>
        <v>2962861</v>
      </c>
      <c r="D1041" s="58">
        <f>Bil!E76</f>
        <v>2227551</v>
      </c>
      <c r="E1041" s="58">
        <v>0</v>
      </c>
      <c r="F1041" s="58">
        <v>0</v>
      </c>
      <c r="G1041" s="59">
        <f t="shared" ref="G1041:G1104" si="34">B1041/1000*C1041+B1041/500*D1041</f>
        <v>482167.59499999997</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2962861</v>
      </c>
      <c r="D1043" s="58">
        <f>Bil!E78</f>
        <v>2227551</v>
      </c>
      <c r="E1043" s="58">
        <v>0</v>
      </c>
      <c r="F1043" s="58">
        <v>0</v>
      </c>
      <c r="G1043" s="59">
        <f t="shared" si="34"/>
        <v>497003.52100000007</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35255</v>
      </c>
      <c r="D1047" s="58">
        <f>Bil!E82</f>
        <v>9334</v>
      </c>
      <c r="E1047" s="58">
        <v>0</v>
      </c>
      <c r="F1047" s="58">
        <v>0</v>
      </c>
      <c r="G1047" s="59">
        <f t="shared" si="34"/>
        <v>3828.5329999999994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136070</v>
      </c>
      <c r="D1049" s="58">
        <f>Bil!E84</f>
        <v>148451</v>
      </c>
      <c r="E1049" s="58">
        <v>0</v>
      </c>
      <c r="F1049" s="58">
        <v>0</v>
      </c>
      <c r="G1049" s="59">
        <f t="shared" si="34"/>
        <v>31606.955999999998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6325</v>
      </c>
      <c r="D1053" s="58">
        <f>Bil!E88</f>
        <v>6325</v>
      </c>
      <c r="E1053" s="58">
        <v>0</v>
      </c>
      <c r="F1053" s="58">
        <v>0</v>
      </c>
      <c r="G1053" s="59">
        <f t="shared" si="34"/>
        <v>1461.0749999999998</v>
      </c>
      <c r="H1053" s="59">
        <f t="shared" si="33"/>
        <v>0</v>
      </c>
      <c r="I1053" s="60"/>
    </row>
    <row r="1054" spans="1:9" x14ac:dyDescent="0.2">
      <c r="A1054" s="57">
        <v>152</v>
      </c>
      <c r="B1054" s="58">
        <f>Bil!C89</f>
        <v>78</v>
      </c>
      <c r="C1054" s="58">
        <f>Bil!D89</f>
        <v>25852</v>
      </c>
      <c r="D1054" s="58">
        <f>Bil!E89</f>
        <v>26067</v>
      </c>
      <c r="E1054" s="58">
        <v>0</v>
      </c>
      <c r="F1054" s="58">
        <v>0</v>
      </c>
      <c r="G1054" s="59">
        <f t="shared" si="34"/>
        <v>6082.9079999999994</v>
      </c>
      <c r="H1054" s="59">
        <f t="shared" si="33"/>
        <v>0</v>
      </c>
      <c r="I1054" s="60"/>
    </row>
    <row r="1055" spans="1:9" x14ac:dyDescent="0.2">
      <c r="A1055" s="57">
        <v>152</v>
      </c>
      <c r="B1055" s="58">
        <f>Bil!C90</f>
        <v>79</v>
      </c>
      <c r="C1055" s="58">
        <f>Bil!D90</f>
        <v>33</v>
      </c>
      <c r="D1055" s="58">
        <f>Bil!E90</f>
        <v>4114</v>
      </c>
      <c r="E1055" s="58">
        <v>0</v>
      </c>
      <c r="F1055" s="58">
        <v>0</v>
      </c>
      <c r="G1055" s="59">
        <f t="shared" si="34"/>
        <v>652.61900000000003</v>
      </c>
      <c r="H1055" s="59">
        <f t="shared" si="33"/>
        <v>0</v>
      </c>
      <c r="I1055" s="60"/>
    </row>
    <row r="1056" spans="1:9" x14ac:dyDescent="0.2">
      <c r="A1056" s="57">
        <v>152</v>
      </c>
      <c r="B1056" s="58">
        <f>Bil!C91</f>
        <v>80</v>
      </c>
      <c r="C1056" s="58">
        <f>Bil!D91</f>
        <v>103860</v>
      </c>
      <c r="D1056" s="58">
        <f>Bil!E91</f>
        <v>111945</v>
      </c>
      <c r="E1056" s="58">
        <v>0</v>
      </c>
      <c r="F1056" s="58">
        <v>0</v>
      </c>
      <c r="G1056" s="59">
        <f t="shared" si="34"/>
        <v>26220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12505</v>
      </c>
      <c r="D1088" s="58">
        <f>Bil!E123</f>
        <v>25874</v>
      </c>
      <c r="E1088" s="58">
        <v>0</v>
      </c>
      <c r="F1088" s="58">
        <v>0</v>
      </c>
      <c r="G1088" s="59">
        <f t="shared" si="34"/>
        <v>7196.3359999999993</v>
      </c>
      <c r="H1088" s="59">
        <f t="shared" si="33"/>
        <v>0</v>
      </c>
      <c r="I1088" s="60"/>
    </row>
    <row r="1089" spans="1:9" x14ac:dyDescent="0.2">
      <c r="A1089" s="57">
        <v>152</v>
      </c>
      <c r="B1089" s="58">
        <f>Bil!C124</f>
        <v>113</v>
      </c>
      <c r="C1089" s="58">
        <f>Bil!D124</f>
        <v>12505</v>
      </c>
      <c r="D1089" s="58">
        <f>Bil!E124</f>
        <v>25874</v>
      </c>
      <c r="E1089" s="58">
        <v>0</v>
      </c>
      <c r="F1089" s="58">
        <v>0</v>
      </c>
      <c r="G1089" s="59">
        <f t="shared" si="34"/>
        <v>7260.5889999999999</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12505</v>
      </c>
      <c r="D1095" s="58">
        <f>Bil!E130</f>
        <v>25874</v>
      </c>
      <c r="E1095" s="58">
        <v>0</v>
      </c>
      <c r="F1095" s="58">
        <v>0</v>
      </c>
      <c r="G1095" s="59">
        <f t="shared" si="34"/>
        <v>7646.107</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112359</v>
      </c>
      <c r="D1116" s="58">
        <f>Bil!E151</f>
        <v>39240</v>
      </c>
      <c r="E1116" s="58">
        <v>0</v>
      </c>
      <c r="F1116" s="58">
        <v>0</v>
      </c>
      <c r="G1116" s="59">
        <f t="shared" si="36"/>
        <v>26717.460000000003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34240</v>
      </c>
      <c r="E1128" s="58">
        <v>0</v>
      </c>
      <c r="F1128" s="58">
        <v>0</v>
      </c>
      <c r="G1128" s="59">
        <f t="shared" si="36"/>
        <v>10408.959999999999</v>
      </c>
      <c r="H1128" s="59">
        <f t="shared" si="35"/>
        <v>0</v>
      </c>
      <c r="I1128" s="60"/>
    </row>
    <row r="1129" spans="1:9" x14ac:dyDescent="0.2">
      <c r="A1129" s="57">
        <v>152</v>
      </c>
      <c r="B1129" s="58">
        <f>Bil!C164</f>
        <v>153</v>
      </c>
      <c r="C1129" s="58">
        <f>Bil!D164</f>
        <v>112359</v>
      </c>
      <c r="D1129" s="58">
        <f>Bil!E164</f>
        <v>47000</v>
      </c>
      <c r="E1129" s="58">
        <v>0</v>
      </c>
      <c r="F1129" s="58">
        <v>0</v>
      </c>
      <c r="G1129" s="59">
        <f t="shared" si="36"/>
        <v>31572.927</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42000</v>
      </c>
      <c r="E1132" s="58">
        <v>0</v>
      </c>
      <c r="F1132" s="58">
        <v>0</v>
      </c>
      <c r="G1132" s="59">
        <f t="shared" si="36"/>
        <v>13104</v>
      </c>
      <c r="H1132" s="59">
        <f t="shared" si="35"/>
        <v>0</v>
      </c>
      <c r="I1132" s="60"/>
    </row>
    <row r="1133" spans="1:9" x14ac:dyDescent="0.2">
      <c r="A1133" s="57">
        <v>152</v>
      </c>
      <c r="B1133" s="58">
        <f>Bil!C168</f>
        <v>157</v>
      </c>
      <c r="C1133" s="58">
        <f>Bil!D168</f>
        <v>34131</v>
      </c>
      <c r="D1133" s="58">
        <f>Bil!E168</f>
        <v>27409</v>
      </c>
      <c r="E1133" s="58">
        <v>0</v>
      </c>
      <c r="F1133" s="58">
        <v>0</v>
      </c>
      <c r="G1133" s="59">
        <f t="shared" si="36"/>
        <v>13964.992999999999</v>
      </c>
      <c r="H1133" s="59">
        <f t="shared" si="35"/>
        <v>0</v>
      </c>
      <c r="I1133" s="60"/>
    </row>
    <row r="1134" spans="1:9" x14ac:dyDescent="0.2">
      <c r="A1134" s="57">
        <v>152</v>
      </c>
      <c r="B1134" s="58">
        <f>Bil!C169</f>
        <v>158</v>
      </c>
      <c r="C1134" s="58">
        <f>Bil!D169</f>
        <v>84672</v>
      </c>
      <c r="D1134" s="58">
        <f>Bil!E169</f>
        <v>289814</v>
      </c>
      <c r="E1134" s="58">
        <v>0</v>
      </c>
      <c r="F1134" s="58">
        <v>0</v>
      </c>
      <c r="G1134" s="59">
        <f t="shared" si="36"/>
        <v>104959.4</v>
      </c>
      <c r="H1134" s="59">
        <f t="shared" si="35"/>
        <v>0</v>
      </c>
      <c r="I1134" s="60"/>
    </row>
    <row r="1135" spans="1:9" x14ac:dyDescent="0.2">
      <c r="A1135" s="57">
        <v>152</v>
      </c>
      <c r="B1135" s="58">
        <f>Bil!C170</f>
        <v>159</v>
      </c>
      <c r="C1135" s="58">
        <f>Bil!D170</f>
        <v>84672</v>
      </c>
      <c r="D1135" s="58">
        <f>Bil!E170</f>
        <v>289814</v>
      </c>
      <c r="E1135" s="58">
        <v>0</v>
      </c>
      <c r="F1135" s="58">
        <v>0</v>
      </c>
      <c r="G1135" s="59">
        <f t="shared" si="36"/>
        <v>105623.7</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4774572</v>
      </c>
      <c r="D1138" s="58">
        <f>Bil!E173</f>
        <v>3975718</v>
      </c>
      <c r="E1138" s="58">
        <v>0</v>
      </c>
      <c r="F1138" s="58">
        <v>0</v>
      </c>
      <c r="G1138" s="59">
        <f t="shared" si="36"/>
        <v>2061613.2960000001</v>
      </c>
      <c r="H1138" s="59">
        <f t="shared" si="35"/>
        <v>0</v>
      </c>
      <c r="I1138" s="60"/>
    </row>
    <row r="1139" spans="1:9" x14ac:dyDescent="0.2">
      <c r="A1139" s="57">
        <v>152</v>
      </c>
      <c r="B1139" s="58">
        <f>Bil!C174</f>
        <v>163</v>
      </c>
      <c r="C1139" s="58">
        <f>Bil!D174</f>
        <v>4359947</v>
      </c>
      <c r="D1139" s="58">
        <f>Bil!E174</f>
        <v>5221221</v>
      </c>
      <c r="E1139" s="58">
        <v>0</v>
      </c>
      <c r="F1139" s="58">
        <v>0</v>
      </c>
      <c r="G1139" s="59">
        <f t="shared" si="36"/>
        <v>2412789.4070000001</v>
      </c>
      <c r="H1139" s="59">
        <f t="shared" si="35"/>
        <v>0</v>
      </c>
      <c r="I1139" s="60"/>
    </row>
    <row r="1140" spans="1:9" x14ac:dyDescent="0.2">
      <c r="A1140" s="57">
        <v>152</v>
      </c>
      <c r="B1140" s="58">
        <f>Bil!C175</f>
        <v>164</v>
      </c>
      <c r="C1140" s="58">
        <f>Bil!D175</f>
        <v>4353947</v>
      </c>
      <c r="D1140" s="58">
        <f>Bil!E175</f>
        <v>5199763</v>
      </c>
      <c r="E1140" s="58">
        <v>0</v>
      </c>
      <c r="F1140" s="58">
        <v>0</v>
      </c>
      <c r="G1140" s="59">
        <f t="shared" si="36"/>
        <v>2419569.5720000002</v>
      </c>
      <c r="H1140" s="59">
        <f t="shared" si="35"/>
        <v>0</v>
      </c>
      <c r="I1140" s="60"/>
    </row>
    <row r="1141" spans="1:9" x14ac:dyDescent="0.2">
      <c r="A1141" s="57">
        <v>152</v>
      </c>
      <c r="B1141" s="58">
        <f>Bil!C176</f>
        <v>165</v>
      </c>
      <c r="C1141" s="58">
        <f>Bil!D176</f>
        <v>2174526</v>
      </c>
      <c r="D1141" s="58">
        <f>Bil!E176</f>
        <v>2324064</v>
      </c>
      <c r="E1141" s="58">
        <v>0</v>
      </c>
      <c r="F1141" s="58">
        <v>0</v>
      </c>
      <c r="G1141" s="59">
        <f t="shared" si="36"/>
        <v>1125737.9100000001</v>
      </c>
      <c r="H1141" s="59">
        <f t="shared" si="35"/>
        <v>0</v>
      </c>
      <c r="I1141" s="60"/>
    </row>
    <row r="1142" spans="1:9" x14ac:dyDescent="0.2">
      <c r="A1142" s="57">
        <v>152</v>
      </c>
      <c r="B1142" s="58">
        <f>Bil!C177</f>
        <v>166</v>
      </c>
      <c r="C1142" s="58">
        <f>Bil!D177</f>
        <v>2146226</v>
      </c>
      <c r="D1142" s="58">
        <f>Bil!E177</f>
        <v>2537309</v>
      </c>
      <c r="E1142" s="58">
        <v>0</v>
      </c>
      <c r="F1142" s="58">
        <v>0</v>
      </c>
      <c r="G1142" s="59">
        <f t="shared" si="36"/>
        <v>1198660.1040000001</v>
      </c>
      <c r="H1142" s="59">
        <f t="shared" si="35"/>
        <v>0</v>
      </c>
      <c r="I1142" s="60"/>
    </row>
    <row r="1143" spans="1:9" x14ac:dyDescent="0.2">
      <c r="A1143" s="57">
        <v>152</v>
      </c>
      <c r="B1143" s="58">
        <f>Bil!C178</f>
        <v>167</v>
      </c>
      <c r="C1143" s="58">
        <f>Bil!D178</f>
        <v>0</v>
      </c>
      <c r="D1143" s="58">
        <f>Bil!E178</f>
        <v>182</v>
      </c>
      <c r="E1143" s="58">
        <v>0</v>
      </c>
      <c r="F1143" s="58">
        <v>0</v>
      </c>
      <c r="G1143" s="59">
        <f t="shared" si="36"/>
        <v>60.788000000000004</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182</v>
      </c>
      <c r="E1146" s="58">
        <v>0</v>
      </c>
      <c r="F1146" s="58">
        <v>0</v>
      </c>
      <c r="G1146" s="59">
        <f t="shared" si="36"/>
        <v>61.88</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834</v>
      </c>
      <c r="E1149" s="58">
        <v>0</v>
      </c>
      <c r="F1149" s="58">
        <v>0</v>
      </c>
      <c r="G1149" s="59">
        <f t="shared" si="36"/>
        <v>288.56399999999996</v>
      </c>
      <c r="H1149" s="59">
        <f t="shared" si="35"/>
        <v>0</v>
      </c>
      <c r="I1149" s="60"/>
    </row>
    <row r="1150" spans="1:9" x14ac:dyDescent="0.2">
      <c r="A1150" s="57">
        <v>152</v>
      </c>
      <c r="B1150" s="58">
        <f>Bil!C185</f>
        <v>174</v>
      </c>
      <c r="C1150" s="58">
        <f>Bil!D185</f>
        <v>33195</v>
      </c>
      <c r="D1150" s="58">
        <f>Bil!E185</f>
        <v>337374</v>
      </c>
      <c r="E1150" s="58">
        <v>0</v>
      </c>
      <c r="F1150" s="58">
        <v>0</v>
      </c>
      <c r="G1150" s="59">
        <f t="shared" si="36"/>
        <v>123182.08199999998</v>
      </c>
      <c r="H1150" s="59">
        <f t="shared" si="35"/>
        <v>0</v>
      </c>
      <c r="I1150" s="60"/>
    </row>
    <row r="1151" spans="1:9" x14ac:dyDescent="0.2">
      <c r="A1151" s="57">
        <v>152</v>
      </c>
      <c r="B1151" s="58">
        <f>Bil!C186</f>
        <v>175</v>
      </c>
      <c r="C1151" s="58">
        <f>Bil!D186</f>
        <v>6000</v>
      </c>
      <c r="D1151" s="58">
        <f>Bil!E186</f>
        <v>21458</v>
      </c>
      <c r="E1151" s="58">
        <v>0</v>
      </c>
      <c r="F1151" s="58">
        <v>0</v>
      </c>
      <c r="G1151" s="59">
        <f t="shared" si="36"/>
        <v>8560.2999999999993</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414625</v>
      </c>
      <c r="D1199" s="58">
        <f>Bil!E234</f>
        <v>-1245503</v>
      </c>
      <c r="E1199" s="58">
        <v>0</v>
      </c>
      <c r="F1199" s="58">
        <v>0</v>
      </c>
      <c r="G1199" s="59">
        <f t="shared" si="38"/>
        <v>-463032.96299999999</v>
      </c>
      <c r="H1199" s="59">
        <f t="shared" si="37"/>
        <v>0</v>
      </c>
      <c r="I1199" s="60"/>
    </row>
    <row r="1200" spans="1:9" x14ac:dyDescent="0.2">
      <c r="A1200" s="57">
        <v>152</v>
      </c>
      <c r="B1200" s="58">
        <f>Bil!C235</f>
        <v>224</v>
      </c>
      <c r="C1200" s="58">
        <f>Bil!D235</f>
        <v>1396719</v>
      </c>
      <c r="D1200" s="58">
        <f>Bil!E235</f>
        <v>1208045</v>
      </c>
      <c r="E1200" s="58">
        <v>0</v>
      </c>
      <c r="F1200" s="58">
        <v>0</v>
      </c>
      <c r="G1200" s="59">
        <f t="shared" si="38"/>
        <v>854069.21600000001</v>
      </c>
      <c r="H1200" s="59">
        <f t="shared" si="37"/>
        <v>0</v>
      </c>
      <c r="I1200" s="60"/>
    </row>
    <row r="1201" spans="1:9" x14ac:dyDescent="0.2">
      <c r="A1201" s="57">
        <v>152</v>
      </c>
      <c r="B1201" s="58">
        <f>Bil!C236</f>
        <v>225</v>
      </c>
      <c r="C1201" s="58">
        <f>Bil!D236</f>
        <v>1396719</v>
      </c>
      <c r="D1201" s="58">
        <f>Bil!E236</f>
        <v>1208045</v>
      </c>
      <c r="E1201" s="58">
        <v>0</v>
      </c>
      <c r="F1201" s="58">
        <v>0</v>
      </c>
      <c r="G1201" s="59">
        <f t="shared" si="38"/>
        <v>857882.02500000002</v>
      </c>
      <c r="H1201" s="59">
        <f t="shared" si="37"/>
        <v>0</v>
      </c>
      <c r="I1201" s="60"/>
    </row>
    <row r="1202" spans="1:9" x14ac:dyDescent="0.2">
      <c r="A1202" s="57">
        <v>152</v>
      </c>
      <c r="B1202" s="58">
        <f>Bil!C237</f>
        <v>226</v>
      </c>
      <c r="C1202" s="58">
        <f>Bil!D237</f>
        <v>670370</v>
      </c>
      <c r="D1202" s="58">
        <f>Bil!E237</f>
        <v>376671</v>
      </c>
      <c r="E1202" s="58">
        <v>0</v>
      </c>
      <c r="F1202" s="58">
        <v>0</v>
      </c>
      <c r="G1202" s="59">
        <f t="shared" si="38"/>
        <v>321758.91200000001</v>
      </c>
      <c r="H1202" s="59">
        <f t="shared" si="37"/>
        <v>0</v>
      </c>
      <c r="I1202" s="60"/>
    </row>
    <row r="1203" spans="1:9" x14ac:dyDescent="0.2">
      <c r="A1203" s="57">
        <v>152</v>
      </c>
      <c r="B1203" s="58">
        <f>Bil!C238</f>
        <v>227</v>
      </c>
      <c r="C1203" s="58">
        <f>Bil!D238</f>
        <v>726349</v>
      </c>
      <c r="D1203" s="58">
        <f>Bil!E238</f>
        <v>831374</v>
      </c>
      <c r="E1203" s="58">
        <v>0</v>
      </c>
      <c r="F1203" s="58">
        <v>0</v>
      </c>
      <c r="G1203" s="59">
        <f t="shared" si="38"/>
        <v>542325.01900000009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1106382</v>
      </c>
      <c r="D1212" s="58">
        <f>Bil!E247</f>
        <v>2501465</v>
      </c>
      <c r="E1212" s="58">
        <v>0</v>
      </c>
      <c r="F1212" s="58">
        <v>0</v>
      </c>
      <c r="G1212" s="59">
        <f t="shared" si="38"/>
        <v>1441797.632</v>
      </c>
      <c r="H1212" s="59">
        <f t="shared" si="37"/>
        <v>0</v>
      </c>
      <c r="I1212" s="60"/>
    </row>
    <row r="1213" spans="1:9" x14ac:dyDescent="0.2">
      <c r="A1213" s="57">
        <v>152</v>
      </c>
      <c r="B1213" s="58">
        <f>Bil!C248</f>
        <v>237</v>
      </c>
      <c r="C1213" s="58">
        <f>Bil!D248</f>
        <v>70255</v>
      </c>
      <c r="D1213" s="58">
        <f>Bil!E248</f>
        <v>1232429</v>
      </c>
      <c r="E1213" s="58">
        <v>0</v>
      </c>
      <c r="F1213" s="58">
        <v>0</v>
      </c>
      <c r="G1213" s="59">
        <f t="shared" si="38"/>
        <v>600821.78099999996</v>
      </c>
      <c r="H1213" s="59">
        <f t="shared" si="37"/>
        <v>0</v>
      </c>
      <c r="I1213" s="60"/>
    </row>
    <row r="1214" spans="1:9" x14ac:dyDescent="0.2">
      <c r="A1214" s="57">
        <v>152</v>
      </c>
      <c r="B1214" s="58">
        <f>Bil!C249</f>
        <v>238</v>
      </c>
      <c r="C1214" s="58">
        <f>Bil!D249</f>
        <v>1036127</v>
      </c>
      <c r="D1214" s="58">
        <f>Bil!E249</f>
        <v>1269036</v>
      </c>
      <c r="E1214" s="58">
        <v>0</v>
      </c>
      <c r="F1214" s="58">
        <v>0</v>
      </c>
      <c r="G1214" s="59">
        <f t="shared" si="38"/>
        <v>850659.36199999996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112109</v>
      </c>
      <c r="D1216" s="58">
        <f>Bil!E251</f>
        <v>38240</v>
      </c>
      <c r="E1216" s="58">
        <v>0</v>
      </c>
      <c r="F1216" s="58">
        <v>0</v>
      </c>
      <c r="G1216" s="59">
        <f t="shared" si="38"/>
        <v>45261.36</v>
      </c>
      <c r="H1216" s="59">
        <f t="shared" si="37"/>
        <v>0</v>
      </c>
      <c r="I1216" s="60"/>
    </row>
    <row r="1217" spans="1:9" x14ac:dyDescent="0.2">
      <c r="A1217" s="57">
        <v>152</v>
      </c>
      <c r="B1217" s="58">
        <f>Bil!C252</f>
        <v>241</v>
      </c>
      <c r="C1217" s="58">
        <f>Bil!D252</f>
        <v>12179</v>
      </c>
      <c r="D1217" s="58">
        <f>Bil!E252</f>
        <v>9677</v>
      </c>
      <c r="E1217" s="58">
        <v>0</v>
      </c>
      <c r="F1217" s="58">
        <v>0</v>
      </c>
      <c r="G1217" s="59">
        <f t="shared" si="38"/>
        <v>7599.4529999999995</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359212</v>
      </c>
      <c r="D1220" s="58">
        <f>Bil!E255</f>
        <v>263710</v>
      </c>
      <c r="E1220" s="58">
        <v>0</v>
      </c>
      <c r="F1220" s="58">
        <v>0</v>
      </c>
      <c r="G1220" s="59">
        <f t="shared" si="38"/>
        <v>216338.20799999998</v>
      </c>
      <c r="H1220" s="59">
        <f t="shared" si="39"/>
        <v>0</v>
      </c>
      <c r="I1220" s="60"/>
    </row>
    <row r="1221" spans="1:9" x14ac:dyDescent="0.2">
      <c r="A1221" s="57">
        <v>152</v>
      </c>
      <c r="B1221" s="58">
        <f>Bil!C256</f>
        <v>245</v>
      </c>
      <c r="C1221" s="58">
        <f>Bil!D256</f>
        <v>359212</v>
      </c>
      <c r="D1221" s="58">
        <f>Bil!E256</f>
        <v>263710</v>
      </c>
      <c r="E1221" s="58">
        <v>0</v>
      </c>
      <c r="F1221" s="58">
        <v>0</v>
      </c>
      <c r="G1221" s="59">
        <f t="shared" si="38"/>
        <v>217224.84</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112359</v>
      </c>
      <c r="D1224" s="58">
        <f>Bil!E260</f>
        <v>7400</v>
      </c>
      <c r="E1224" s="58">
        <v>0</v>
      </c>
      <c r="F1224" s="58">
        <v>0</v>
      </c>
      <c r="G1224" s="59">
        <f t="shared" si="38"/>
        <v>31535.432000000001</v>
      </c>
      <c r="H1224" s="59">
        <f t="shared" si="39"/>
        <v>0</v>
      </c>
      <c r="I1224" s="60"/>
    </row>
    <row r="1225" spans="1:9" x14ac:dyDescent="0.2">
      <c r="A1225" s="57">
        <v>152</v>
      </c>
      <c r="B1225" s="58">
        <f>Bil!C261</f>
        <v>249</v>
      </c>
      <c r="C1225" s="58">
        <f>Bil!D261</f>
        <v>0</v>
      </c>
      <c r="D1225" s="58">
        <f>Bil!E261</f>
        <v>31840</v>
      </c>
      <c r="E1225" s="58">
        <v>0</v>
      </c>
      <c r="F1225" s="58">
        <v>0</v>
      </c>
      <c r="G1225" s="59">
        <f t="shared" si="38"/>
        <v>15856.32</v>
      </c>
      <c r="H1225" s="59">
        <f t="shared" si="39"/>
        <v>0</v>
      </c>
      <c r="I1225" s="60"/>
    </row>
    <row r="1226" spans="1:9" x14ac:dyDescent="0.2">
      <c r="A1226" s="57">
        <v>152</v>
      </c>
      <c r="B1226" s="58">
        <f>Bil!C262</f>
        <v>250</v>
      </c>
      <c r="C1226" s="58">
        <f>Bil!D262</f>
        <v>332</v>
      </c>
      <c r="D1226" s="58">
        <f>Bil!E262</f>
        <v>0</v>
      </c>
      <c r="E1226" s="58">
        <v>0</v>
      </c>
      <c r="F1226" s="58">
        <v>0</v>
      </c>
      <c r="G1226" s="59">
        <f t="shared" si="38"/>
        <v>83</v>
      </c>
      <c r="H1226" s="59">
        <f t="shared" si="39"/>
        <v>0</v>
      </c>
      <c r="I1226" s="60"/>
    </row>
    <row r="1227" spans="1:9" x14ac:dyDescent="0.2">
      <c r="A1227" s="57">
        <v>152</v>
      </c>
      <c r="B1227" s="58">
        <f>Bil!C263</f>
        <v>251</v>
      </c>
      <c r="C1227" s="58">
        <f>Bil!D263</f>
        <v>33799</v>
      </c>
      <c r="D1227" s="58">
        <f>Bil!E263</f>
        <v>27409</v>
      </c>
      <c r="E1227" s="58">
        <v>0</v>
      </c>
      <c r="F1227" s="58">
        <v>0</v>
      </c>
      <c r="G1227" s="59">
        <f t="shared" si="38"/>
        <v>22242.866999999998</v>
      </c>
      <c r="H1227" s="59">
        <f t="shared" si="39"/>
        <v>0</v>
      </c>
      <c r="I1227" s="60"/>
    </row>
    <row r="1228" spans="1:9" x14ac:dyDescent="0.2">
      <c r="A1228" s="57">
        <v>152</v>
      </c>
      <c r="B1228" s="58">
        <f>Bil!C264</f>
        <v>252</v>
      </c>
      <c r="C1228" s="58">
        <f>Bil!D264</f>
        <v>41359</v>
      </c>
      <c r="D1228" s="58">
        <f>Bil!E264</f>
        <v>56412</v>
      </c>
      <c r="E1228" s="58">
        <v>0</v>
      </c>
      <c r="F1228" s="58">
        <v>0</v>
      </c>
      <c r="G1228" s="59">
        <f t="shared" si="38"/>
        <v>38854.116000000002</v>
      </c>
      <c r="H1228" s="59">
        <f t="shared" si="39"/>
        <v>0</v>
      </c>
      <c r="I1228" s="60"/>
    </row>
    <row r="1229" spans="1:9" x14ac:dyDescent="0.2">
      <c r="A1229" s="57">
        <v>152</v>
      </c>
      <c r="B1229" s="58">
        <f>Bil!C265</f>
        <v>253</v>
      </c>
      <c r="C1229" s="58">
        <f>Bil!D265</f>
        <v>62500</v>
      </c>
      <c r="D1229" s="58">
        <f>Bil!E265</f>
        <v>55532</v>
      </c>
      <c r="E1229" s="58">
        <v>0</v>
      </c>
      <c r="F1229" s="58">
        <v>0</v>
      </c>
      <c r="G1229" s="59">
        <f t="shared" si="38"/>
        <v>43911.691999999995</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1772718</v>
      </c>
      <c r="D1251" s="58">
        <f>Bil!E287</f>
        <v>2502240</v>
      </c>
      <c r="E1251" s="58">
        <v>0</v>
      </c>
      <c r="F1251" s="58">
        <v>0</v>
      </c>
      <c r="G1251" s="59">
        <f t="shared" si="40"/>
        <v>1863729.45</v>
      </c>
      <c r="H1251" s="59">
        <f t="shared" si="39"/>
        <v>0</v>
      </c>
      <c r="I1251" s="60"/>
    </row>
    <row r="1252" spans="1:9" x14ac:dyDescent="0.2">
      <c r="A1252" s="57">
        <v>152</v>
      </c>
      <c r="B1252" s="58">
        <f>Bil!C288</f>
        <v>276</v>
      </c>
      <c r="C1252" s="58">
        <f>Bil!D288</f>
        <v>2581229</v>
      </c>
      <c r="D1252" s="58">
        <f>Bil!E288</f>
        <v>2697523</v>
      </c>
      <c r="E1252" s="58">
        <v>0</v>
      </c>
      <c r="F1252" s="58">
        <v>0</v>
      </c>
      <c r="G1252" s="59">
        <f t="shared" si="40"/>
        <v>2201451.9000000004</v>
      </c>
      <c r="H1252" s="59">
        <f t="shared" si="39"/>
        <v>0</v>
      </c>
      <c r="I1252" s="60"/>
    </row>
    <row r="1253" spans="1:9" x14ac:dyDescent="0.2">
      <c r="A1253" s="57">
        <v>152</v>
      </c>
      <c r="B1253" s="58">
        <f>Bil!C289</f>
        <v>277</v>
      </c>
      <c r="C1253" s="58">
        <f>Bil!D289</f>
        <v>6000</v>
      </c>
      <c r="D1253" s="58">
        <f>Bil!E289</f>
        <v>21458</v>
      </c>
      <c r="E1253" s="58">
        <v>0</v>
      </c>
      <c r="F1253" s="58">
        <v>0</v>
      </c>
      <c r="G1253" s="59">
        <f t="shared" si="40"/>
        <v>13549.732000000002</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41590994</v>
      </c>
      <c r="D1389" s="58">
        <f>RasF!E114</f>
        <v>42033012</v>
      </c>
      <c r="E1389" s="58">
        <v>0</v>
      </c>
      <c r="F1389" s="58">
        <v>0</v>
      </c>
      <c r="G1389" s="59">
        <f t="shared" si="44"/>
        <v>12942672.853999998</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41590994</v>
      </c>
      <c r="D1391" s="58">
        <f>RasF!E116</f>
        <v>42033012</v>
      </c>
      <c r="E1391" s="58">
        <v>0</v>
      </c>
      <c r="F1391" s="58">
        <v>0</v>
      </c>
      <c r="G1391" s="59">
        <f t="shared" si="44"/>
        <v>13193986.890000001</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41590994</v>
      </c>
      <c r="D1423" s="67">
        <f>RasF!E148</f>
        <v>42033012</v>
      </c>
      <c r="E1423" s="67">
        <v>0</v>
      </c>
      <c r="F1423" s="67">
        <v>0</v>
      </c>
      <c r="G1423" s="68">
        <f t="shared" si="44"/>
        <v>17215011.466000002</v>
      </c>
      <c r="H1423" s="68">
        <f t="shared" si="45"/>
        <v>0</v>
      </c>
      <c r="I1423" s="69"/>
    </row>
    <row r="1424" spans="1:9" x14ac:dyDescent="0.2">
      <c r="A1424" s="62">
        <v>156</v>
      </c>
      <c r="B1424" s="63">
        <f>PVRIO!C12</f>
        <v>1</v>
      </c>
      <c r="C1424" s="70">
        <f>PVRIO!D12</f>
        <v>0</v>
      </c>
      <c r="D1424" s="70">
        <f>PVRIO!E12</f>
        <v>1204</v>
      </c>
      <c r="E1424" s="70">
        <v>0</v>
      </c>
      <c r="F1424" s="70">
        <v>0</v>
      </c>
      <c r="G1424" s="64">
        <f t="shared" si="44"/>
        <v>2.4079999999999999</v>
      </c>
      <c r="H1424" s="64">
        <f t="shared" si="45"/>
        <v>0</v>
      </c>
      <c r="I1424" s="65">
        <v>0</v>
      </c>
    </row>
    <row r="1425" spans="1:9" x14ac:dyDescent="0.2">
      <c r="A1425" s="57">
        <v>156</v>
      </c>
      <c r="B1425" s="58">
        <f>PVRIO!C13</f>
        <v>2</v>
      </c>
      <c r="C1425" s="61">
        <f>PVRIO!D13</f>
        <v>0</v>
      </c>
      <c r="D1425" s="61">
        <f>PVRIO!E13</f>
        <v>1204</v>
      </c>
      <c r="E1425" s="61">
        <v>0</v>
      </c>
      <c r="F1425" s="61">
        <v>0</v>
      </c>
      <c r="G1425" s="59">
        <f t="shared" ref="G1425:G1467" si="46">B1425/1000*C1425+B1425/500*D1425</f>
        <v>4.8159999999999998</v>
      </c>
      <c r="H1425" s="59">
        <f t="shared" si="45"/>
        <v>0</v>
      </c>
      <c r="I1425" s="60">
        <v>0</v>
      </c>
    </row>
    <row r="1426" spans="1:9" x14ac:dyDescent="0.2">
      <c r="A1426" s="57">
        <v>156</v>
      </c>
      <c r="B1426" s="58">
        <f>PVRIO!C14</f>
        <v>3</v>
      </c>
      <c r="C1426" s="61">
        <f>PVRIO!D14</f>
        <v>0</v>
      </c>
      <c r="D1426" s="61">
        <f>PVRIO!E14</f>
        <v>1204</v>
      </c>
      <c r="E1426" s="61">
        <v>0</v>
      </c>
      <c r="F1426" s="61">
        <v>0</v>
      </c>
      <c r="G1426" s="59">
        <f t="shared" si="46"/>
        <v>7.2240000000000002</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1204</v>
      </c>
      <c r="E1428" s="61">
        <v>0</v>
      </c>
      <c r="F1428" s="61">
        <v>0</v>
      </c>
      <c r="G1428" s="59">
        <f t="shared" si="46"/>
        <v>12.040000000000001</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4359947</v>
      </c>
      <c r="D1468" s="70"/>
      <c r="E1468" s="70">
        <v>0</v>
      </c>
      <c r="F1468" s="70">
        <v>0</v>
      </c>
      <c r="G1468" s="64">
        <f t="shared" ref="G1468:G1499" si="51">B1468/1000*C1468</f>
        <v>4359.9470000000001</v>
      </c>
      <c r="H1468" s="64">
        <f t="shared" ref="H1468:H1499" si="52">ABS(C1468-ROUND(C1468,0))</f>
        <v>0</v>
      </c>
      <c r="I1468" s="65"/>
    </row>
    <row r="1469" spans="1:9" x14ac:dyDescent="0.2">
      <c r="A1469" s="73">
        <v>159</v>
      </c>
      <c r="B1469" s="61">
        <f>Obv!C13</f>
        <v>2</v>
      </c>
      <c r="C1469" s="61">
        <f>Obv!D13</f>
        <v>42681764</v>
      </c>
      <c r="D1469" s="61">
        <v>0</v>
      </c>
      <c r="E1469" s="61">
        <v>0</v>
      </c>
      <c r="F1469" s="61">
        <v>0</v>
      </c>
      <c r="G1469" s="59">
        <f t="shared" si="51"/>
        <v>85363.528000000006</v>
      </c>
      <c r="H1469" s="59">
        <f t="shared" si="52"/>
        <v>0</v>
      </c>
      <c r="I1469" s="60"/>
    </row>
    <row r="1470" spans="1:9" x14ac:dyDescent="0.2">
      <c r="A1470" s="73">
        <v>159</v>
      </c>
      <c r="B1470" s="61">
        <f>Obv!C14</f>
        <v>3</v>
      </c>
      <c r="C1470" s="61">
        <f>Obv!D14</f>
        <v>2000</v>
      </c>
      <c r="D1470" s="61">
        <v>0</v>
      </c>
      <c r="E1470" s="61">
        <v>0</v>
      </c>
      <c r="F1470" s="61">
        <v>0</v>
      </c>
      <c r="G1470" s="59">
        <f t="shared" si="51"/>
        <v>6</v>
      </c>
      <c r="H1470" s="59">
        <f t="shared" si="52"/>
        <v>0</v>
      </c>
      <c r="I1470" s="60"/>
    </row>
    <row r="1471" spans="1:9" x14ac:dyDescent="0.2">
      <c r="A1471" s="73">
        <v>159</v>
      </c>
      <c r="B1471" s="61">
        <f>Obv!C15</f>
        <v>4</v>
      </c>
      <c r="C1471" s="61">
        <f>Obv!D15</f>
        <v>42461762</v>
      </c>
      <c r="D1471" s="61">
        <v>0</v>
      </c>
      <c r="E1471" s="61">
        <v>0</v>
      </c>
      <c r="F1471" s="61">
        <v>0</v>
      </c>
      <c r="G1471" s="59">
        <f t="shared" si="51"/>
        <v>169847.04800000001</v>
      </c>
      <c r="H1471" s="59">
        <f t="shared" si="52"/>
        <v>0</v>
      </c>
      <c r="I1471" s="60"/>
    </row>
    <row r="1472" spans="1:9" x14ac:dyDescent="0.2">
      <c r="A1472" s="73">
        <v>159</v>
      </c>
      <c r="B1472" s="61">
        <f>Obv!C16</f>
        <v>5</v>
      </c>
      <c r="C1472" s="61">
        <f>Obv!D16</f>
        <v>28553766</v>
      </c>
      <c r="D1472" s="61">
        <v>0</v>
      </c>
      <c r="E1472" s="61">
        <v>0</v>
      </c>
      <c r="F1472" s="61">
        <v>0</v>
      </c>
      <c r="G1472" s="59">
        <f t="shared" si="51"/>
        <v>142768.83000000002</v>
      </c>
      <c r="H1472" s="59">
        <f t="shared" si="52"/>
        <v>0</v>
      </c>
      <c r="I1472" s="60"/>
    </row>
    <row r="1473" spans="1:9" x14ac:dyDescent="0.2">
      <c r="A1473" s="73">
        <v>159</v>
      </c>
      <c r="B1473" s="61">
        <f>Obv!C17</f>
        <v>6</v>
      </c>
      <c r="C1473" s="61">
        <f>Obv!D17</f>
        <v>11610859</v>
      </c>
      <c r="D1473" s="61">
        <v>0</v>
      </c>
      <c r="E1473" s="61">
        <v>0</v>
      </c>
      <c r="F1473" s="61">
        <v>0</v>
      </c>
      <c r="G1473" s="59">
        <f t="shared" si="51"/>
        <v>69665.153999999995</v>
      </c>
      <c r="H1473" s="59">
        <f t="shared" si="52"/>
        <v>0</v>
      </c>
      <c r="I1473" s="60"/>
    </row>
    <row r="1474" spans="1:9" x14ac:dyDescent="0.2">
      <c r="A1474" s="73">
        <v>159</v>
      </c>
      <c r="B1474" s="61">
        <f>Obv!C18</f>
        <v>7</v>
      </c>
      <c r="C1474" s="61">
        <f>Obv!D18</f>
        <v>3116</v>
      </c>
      <c r="D1474" s="61">
        <v>0</v>
      </c>
      <c r="E1474" s="61">
        <v>0</v>
      </c>
      <c r="F1474" s="61">
        <v>0</v>
      </c>
      <c r="G1474" s="59">
        <f t="shared" si="51"/>
        <v>21.812000000000001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2208</v>
      </c>
      <c r="D1477" s="61">
        <v>0</v>
      </c>
      <c r="E1477" s="61">
        <v>0</v>
      </c>
      <c r="F1477" s="61">
        <v>0</v>
      </c>
      <c r="G1477" s="59">
        <f t="shared" si="51"/>
        <v>22.080000000000002</v>
      </c>
      <c r="H1477" s="59">
        <f t="shared" si="52"/>
        <v>0</v>
      </c>
      <c r="I1477" s="60"/>
    </row>
    <row r="1478" spans="1:9" x14ac:dyDescent="0.2">
      <c r="A1478" s="73">
        <v>159</v>
      </c>
      <c r="B1478" s="61">
        <f>Obv!C22</f>
        <v>11</v>
      </c>
      <c r="C1478" s="61">
        <f>Obv!D22</f>
        <v>2291813</v>
      </c>
      <c r="D1478" s="61">
        <v>0</v>
      </c>
      <c r="E1478" s="61">
        <v>0</v>
      </c>
      <c r="F1478" s="61">
        <v>0</v>
      </c>
      <c r="G1478" s="59">
        <f t="shared" si="51"/>
        <v>25209.942999999999</v>
      </c>
      <c r="H1478" s="59">
        <f t="shared" si="52"/>
        <v>0</v>
      </c>
      <c r="I1478" s="60"/>
    </row>
    <row r="1479" spans="1:9" x14ac:dyDescent="0.2">
      <c r="A1479" s="73">
        <v>159</v>
      </c>
      <c r="B1479" s="61">
        <f>Obv!C23</f>
        <v>12</v>
      </c>
      <c r="C1479" s="61">
        <f>Obv!D23</f>
        <v>218002</v>
      </c>
      <c r="D1479" s="61">
        <v>0</v>
      </c>
      <c r="E1479" s="61">
        <v>0</v>
      </c>
      <c r="F1479" s="61">
        <v>0</v>
      </c>
      <c r="G1479" s="59">
        <f t="shared" si="51"/>
        <v>2616.0239999999999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41820490</v>
      </c>
      <c r="D1486" s="61">
        <v>0</v>
      </c>
      <c r="E1486" s="61">
        <v>0</v>
      </c>
      <c r="F1486" s="61">
        <v>0</v>
      </c>
      <c r="G1486" s="59">
        <f t="shared" si="51"/>
        <v>794589.30999999994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41617946</v>
      </c>
      <c r="D1488" s="61">
        <v>0</v>
      </c>
      <c r="E1488" s="61">
        <v>0</v>
      </c>
      <c r="F1488" s="61">
        <v>0</v>
      </c>
      <c r="G1488" s="59">
        <f t="shared" si="51"/>
        <v>873976.86600000004</v>
      </c>
      <c r="H1488" s="59">
        <f t="shared" si="52"/>
        <v>0</v>
      </c>
      <c r="I1488" s="60"/>
    </row>
    <row r="1489" spans="1:9" x14ac:dyDescent="0.2">
      <c r="A1489" s="73">
        <v>159</v>
      </c>
      <c r="B1489" s="61">
        <f>Obv!C33</f>
        <v>22</v>
      </c>
      <c r="C1489" s="61">
        <f>Obv!D33</f>
        <v>28404228</v>
      </c>
      <c r="D1489" s="61">
        <v>0</v>
      </c>
      <c r="E1489" s="61">
        <v>0</v>
      </c>
      <c r="F1489" s="61">
        <v>0</v>
      </c>
      <c r="G1489" s="59">
        <f t="shared" si="51"/>
        <v>624893.01599999995</v>
      </c>
      <c r="H1489" s="59">
        <f t="shared" si="52"/>
        <v>0</v>
      </c>
      <c r="I1489" s="60"/>
    </row>
    <row r="1490" spans="1:9" x14ac:dyDescent="0.2">
      <c r="A1490" s="73">
        <v>159</v>
      </c>
      <c r="B1490" s="61">
        <f>Obv!C34</f>
        <v>23</v>
      </c>
      <c r="C1490" s="61">
        <f>Obv!D34</f>
        <v>11221777</v>
      </c>
      <c r="D1490" s="61">
        <v>0</v>
      </c>
      <c r="E1490" s="61">
        <v>0</v>
      </c>
      <c r="F1490" s="61">
        <v>0</v>
      </c>
      <c r="G1490" s="59">
        <f t="shared" si="51"/>
        <v>258100.87099999998</v>
      </c>
      <c r="H1490" s="59">
        <f t="shared" si="52"/>
        <v>0</v>
      </c>
      <c r="I1490" s="60"/>
    </row>
    <row r="1491" spans="1:9" x14ac:dyDescent="0.2">
      <c r="A1491" s="73">
        <v>159</v>
      </c>
      <c r="B1491" s="61">
        <f>Obv!C35</f>
        <v>24</v>
      </c>
      <c r="C1491" s="61">
        <f>Obv!D35</f>
        <v>2934</v>
      </c>
      <c r="D1491" s="61">
        <v>0</v>
      </c>
      <c r="E1491" s="61">
        <v>0</v>
      </c>
      <c r="F1491" s="61">
        <v>0</v>
      </c>
      <c r="G1491" s="59">
        <f t="shared" si="51"/>
        <v>70.415999999999997</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1373</v>
      </c>
      <c r="D1494" s="61">
        <v>0</v>
      </c>
      <c r="E1494" s="61">
        <v>0</v>
      </c>
      <c r="F1494" s="61">
        <v>0</v>
      </c>
      <c r="G1494" s="59">
        <f t="shared" si="51"/>
        <v>37.070999999999998</v>
      </c>
      <c r="H1494" s="59">
        <f t="shared" si="52"/>
        <v>0</v>
      </c>
      <c r="I1494" s="60"/>
    </row>
    <row r="1495" spans="1:9" x14ac:dyDescent="0.2">
      <c r="A1495" s="73">
        <v>159</v>
      </c>
      <c r="B1495" s="61">
        <f>Obv!C39</f>
        <v>28</v>
      </c>
      <c r="C1495" s="61">
        <f>Obv!D39</f>
        <v>1987634</v>
      </c>
      <c r="D1495" s="61">
        <v>0</v>
      </c>
      <c r="E1495" s="61">
        <v>0</v>
      </c>
      <c r="F1495" s="61">
        <v>0</v>
      </c>
      <c r="G1495" s="59">
        <f t="shared" si="51"/>
        <v>55653.752</v>
      </c>
      <c r="H1495" s="59">
        <f t="shared" si="52"/>
        <v>0</v>
      </c>
      <c r="I1495" s="60"/>
    </row>
    <row r="1496" spans="1:9" x14ac:dyDescent="0.2">
      <c r="A1496" s="73">
        <v>159</v>
      </c>
      <c r="B1496" s="61">
        <f>Obv!C40</f>
        <v>29</v>
      </c>
      <c r="C1496" s="61">
        <f>Obv!D40</f>
        <v>202544</v>
      </c>
      <c r="D1496" s="61">
        <v>0</v>
      </c>
      <c r="E1496" s="61">
        <v>0</v>
      </c>
      <c r="F1496" s="61">
        <v>0</v>
      </c>
      <c r="G1496" s="59">
        <f t="shared" si="51"/>
        <v>5873.7760000000007</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5221221</v>
      </c>
      <c r="D1503" s="61">
        <v>0</v>
      </c>
      <c r="E1503" s="61">
        <v>0</v>
      </c>
      <c r="F1503" s="61">
        <v>0</v>
      </c>
      <c r="G1503" s="59">
        <f t="shared" si="53"/>
        <v>187963.95599999998</v>
      </c>
      <c r="H1503" s="59">
        <f t="shared" si="54"/>
        <v>0</v>
      </c>
      <c r="I1503" s="60"/>
    </row>
    <row r="1504" spans="1:9" x14ac:dyDescent="0.2">
      <c r="A1504" s="73">
        <v>159</v>
      </c>
      <c r="B1504" s="61">
        <f>Obv!C48</f>
        <v>37</v>
      </c>
      <c r="C1504" s="61">
        <f>Obv!D48</f>
        <v>2523598</v>
      </c>
      <c r="D1504" s="61">
        <v>0</v>
      </c>
      <c r="E1504" s="61">
        <v>0</v>
      </c>
      <c r="F1504" s="61">
        <v>0</v>
      </c>
      <c r="G1504" s="59">
        <f t="shared" si="53"/>
        <v>93373.125999999989</v>
      </c>
      <c r="H1504" s="59">
        <f t="shared" si="54"/>
        <v>0</v>
      </c>
      <c r="I1504" s="60"/>
    </row>
    <row r="1505" spans="1:9" x14ac:dyDescent="0.2">
      <c r="A1505" s="73">
        <v>159</v>
      </c>
      <c r="B1505" s="61">
        <f>Obv!C49</f>
        <v>38</v>
      </c>
      <c r="C1505" s="61">
        <f>Obv!D49</f>
        <v>2000</v>
      </c>
      <c r="D1505" s="61">
        <v>0</v>
      </c>
      <c r="E1505" s="61">
        <v>0</v>
      </c>
      <c r="F1505" s="61">
        <v>0</v>
      </c>
      <c r="G1505" s="59">
        <f t="shared" si="53"/>
        <v>76</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2000</v>
      </c>
      <c r="D1508" s="61">
        <v>0</v>
      </c>
      <c r="E1508" s="61">
        <v>0</v>
      </c>
      <c r="F1508" s="61">
        <v>0</v>
      </c>
      <c r="G1508" s="59">
        <f t="shared" si="53"/>
        <v>82</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2500140</v>
      </c>
      <c r="D1510" s="61">
        <v>0</v>
      </c>
      <c r="E1510" s="61">
        <v>0</v>
      </c>
      <c r="F1510" s="61">
        <v>0</v>
      </c>
      <c r="G1510" s="59">
        <f t="shared" si="53"/>
        <v>107506.01999999999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2284803</v>
      </c>
      <c r="D1516" s="61">
        <v>0</v>
      </c>
      <c r="E1516" s="61">
        <v>0</v>
      </c>
      <c r="F1516" s="61">
        <v>0</v>
      </c>
      <c r="G1516" s="59">
        <f t="shared" si="53"/>
        <v>111955.34700000001</v>
      </c>
      <c r="H1516" s="59">
        <f t="shared" si="54"/>
        <v>0</v>
      </c>
      <c r="I1516" s="60"/>
    </row>
    <row r="1517" spans="1:9" x14ac:dyDescent="0.2">
      <c r="A1517" s="73">
        <v>159</v>
      </c>
      <c r="B1517" s="61">
        <f>Obv!C61</f>
        <v>50</v>
      </c>
      <c r="C1517" s="61">
        <f>Obv!D61</f>
        <v>945028</v>
      </c>
      <c r="D1517" s="61">
        <v>0</v>
      </c>
      <c r="E1517" s="61">
        <v>0</v>
      </c>
      <c r="F1517" s="61">
        <v>0</v>
      </c>
      <c r="G1517" s="59">
        <f t="shared" si="53"/>
        <v>47251.4</v>
      </c>
      <c r="H1517" s="59">
        <f t="shared" si="54"/>
        <v>0</v>
      </c>
      <c r="I1517" s="60"/>
    </row>
    <row r="1518" spans="1:9" x14ac:dyDescent="0.2">
      <c r="A1518" s="73">
        <v>159</v>
      </c>
      <c r="B1518" s="61">
        <f>Obv!C62</f>
        <v>51</v>
      </c>
      <c r="C1518" s="61">
        <f>Obv!D62</f>
        <v>848292</v>
      </c>
      <c r="D1518" s="61">
        <v>0</v>
      </c>
      <c r="E1518" s="61">
        <v>0</v>
      </c>
      <c r="F1518" s="61">
        <v>0</v>
      </c>
      <c r="G1518" s="59">
        <f t="shared" si="53"/>
        <v>43262.892</v>
      </c>
      <c r="H1518" s="59">
        <f t="shared" si="54"/>
        <v>0</v>
      </c>
      <c r="I1518" s="60"/>
    </row>
    <row r="1519" spans="1:9" x14ac:dyDescent="0.2">
      <c r="A1519" s="73">
        <v>159</v>
      </c>
      <c r="B1519" s="61">
        <f>Obv!C63</f>
        <v>52</v>
      </c>
      <c r="C1519" s="61">
        <f>Obv!D63</f>
        <v>415374</v>
      </c>
      <c r="D1519" s="61">
        <v>0</v>
      </c>
      <c r="E1519" s="61">
        <v>0</v>
      </c>
      <c r="F1519" s="61">
        <v>0</v>
      </c>
      <c r="G1519" s="59">
        <f t="shared" si="53"/>
        <v>21599.448</v>
      </c>
      <c r="H1519" s="59">
        <f t="shared" si="54"/>
        <v>0</v>
      </c>
      <c r="I1519" s="60"/>
    </row>
    <row r="1520" spans="1:9" x14ac:dyDescent="0.2">
      <c r="A1520" s="73">
        <v>159</v>
      </c>
      <c r="B1520" s="61">
        <f>Obv!C64</f>
        <v>53</v>
      </c>
      <c r="C1520" s="61">
        <f>Obv!D64</f>
        <v>76109</v>
      </c>
      <c r="D1520" s="61">
        <v>0</v>
      </c>
      <c r="E1520" s="61">
        <v>0</v>
      </c>
      <c r="F1520" s="61">
        <v>0</v>
      </c>
      <c r="G1520" s="59">
        <f t="shared" si="53"/>
        <v>4033.777</v>
      </c>
      <c r="H1520" s="59">
        <f t="shared" si="54"/>
        <v>0</v>
      </c>
      <c r="I1520" s="60"/>
    </row>
    <row r="1521" spans="1:9" x14ac:dyDescent="0.2">
      <c r="A1521" s="73">
        <v>159</v>
      </c>
      <c r="B1521" s="61">
        <f>Obv!C65</f>
        <v>54</v>
      </c>
      <c r="C1521" s="61">
        <f>Obv!D65</f>
        <v>182</v>
      </c>
      <c r="D1521" s="61">
        <v>0</v>
      </c>
      <c r="E1521" s="61">
        <v>0</v>
      </c>
      <c r="F1521" s="61">
        <v>0</v>
      </c>
      <c r="G1521" s="59">
        <f t="shared" si="53"/>
        <v>9.8279999999999994</v>
      </c>
      <c r="H1521" s="59">
        <f t="shared" si="54"/>
        <v>0</v>
      </c>
      <c r="I1521" s="60"/>
    </row>
    <row r="1522" spans="1:9" x14ac:dyDescent="0.2">
      <c r="A1522" s="73">
        <v>159</v>
      </c>
      <c r="B1522" s="61">
        <f>Obv!C66</f>
        <v>55</v>
      </c>
      <c r="C1522" s="61">
        <f>Obv!D66</f>
        <v>182</v>
      </c>
      <c r="D1522" s="61">
        <v>0</v>
      </c>
      <c r="E1522" s="61">
        <v>0</v>
      </c>
      <c r="F1522" s="61">
        <v>0</v>
      </c>
      <c r="G1522" s="59">
        <f t="shared" si="53"/>
        <v>10.01</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834</v>
      </c>
      <c r="D1536" s="61">
        <v>0</v>
      </c>
      <c r="E1536" s="61">
        <v>0</v>
      </c>
      <c r="F1536" s="61">
        <v>0</v>
      </c>
      <c r="G1536" s="59">
        <f t="shared" si="55"/>
        <v>57.546000000000006</v>
      </c>
      <c r="H1536" s="59">
        <f t="shared" si="56"/>
        <v>0</v>
      </c>
      <c r="I1536" s="60"/>
    </row>
    <row r="1537" spans="1:9" x14ac:dyDescent="0.2">
      <c r="A1537" s="73">
        <v>159</v>
      </c>
      <c r="B1537" s="61">
        <f>Obv!C81</f>
        <v>70</v>
      </c>
      <c r="C1537" s="61">
        <f>Obv!D81</f>
        <v>834</v>
      </c>
      <c r="D1537" s="61">
        <v>0</v>
      </c>
      <c r="E1537" s="61">
        <v>0</v>
      </c>
      <c r="F1537" s="61">
        <v>0</v>
      </c>
      <c r="G1537" s="59">
        <f t="shared" si="55"/>
        <v>58.38</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214321</v>
      </c>
      <c r="D1541" s="61">
        <v>0</v>
      </c>
      <c r="E1541" s="61">
        <v>0</v>
      </c>
      <c r="F1541" s="61">
        <v>0</v>
      </c>
      <c r="G1541" s="59">
        <f t="shared" si="55"/>
        <v>15859.753999999999</v>
      </c>
      <c r="H1541" s="59">
        <f t="shared" si="56"/>
        <v>0</v>
      </c>
      <c r="I1541" s="60"/>
    </row>
    <row r="1542" spans="1:9" x14ac:dyDescent="0.2">
      <c r="A1542" s="73">
        <v>159</v>
      </c>
      <c r="B1542" s="61">
        <f>Obv!C86</f>
        <v>75</v>
      </c>
      <c r="C1542" s="61">
        <f>Obv!D86</f>
        <v>214321</v>
      </c>
      <c r="D1542" s="61">
        <v>0</v>
      </c>
      <c r="E1542" s="61">
        <v>0</v>
      </c>
      <c r="F1542" s="61">
        <v>0</v>
      </c>
      <c r="G1542" s="59">
        <f t="shared" si="55"/>
        <v>16074.074999999999</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21458</v>
      </c>
      <c r="D1546" s="61">
        <v>0</v>
      </c>
      <c r="E1546" s="61">
        <v>0</v>
      </c>
      <c r="F1546" s="61">
        <v>0</v>
      </c>
      <c r="G1546" s="59">
        <f t="shared" si="55"/>
        <v>1695.182</v>
      </c>
      <c r="H1546" s="59">
        <f t="shared" si="56"/>
        <v>0</v>
      </c>
      <c r="I1546" s="60"/>
    </row>
    <row r="1547" spans="1:9" x14ac:dyDescent="0.2">
      <c r="A1547" s="73">
        <v>159</v>
      </c>
      <c r="B1547" s="61">
        <f>Obv!C91</f>
        <v>80</v>
      </c>
      <c r="C1547" s="61">
        <f>Obv!D91</f>
        <v>21458</v>
      </c>
      <c r="D1547" s="61">
        <v>0</v>
      </c>
      <c r="E1547" s="61">
        <v>0</v>
      </c>
      <c r="F1547" s="61">
        <v>0</v>
      </c>
      <c r="G1547" s="59">
        <f t="shared" si="55"/>
        <v>1716.64</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2697623</v>
      </c>
      <c r="D1557" s="61">
        <v>0</v>
      </c>
      <c r="E1557" s="61">
        <v>0</v>
      </c>
      <c r="F1557" s="61">
        <v>0</v>
      </c>
      <c r="G1557" s="59">
        <f t="shared" si="55"/>
        <v>242786.06999999998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2697623</v>
      </c>
      <c r="D1559" s="61">
        <v>0</v>
      </c>
      <c r="E1559" s="61">
        <v>0</v>
      </c>
      <c r="F1559" s="61">
        <v>0</v>
      </c>
      <c r="G1559" s="59">
        <f t="shared" si="55"/>
        <v>248181.31599999999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workbookViewId="0"/>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20"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8" activePane="bottomLeft" state="frozen"/>
      <selection pane="bottomLeft" activeCell="A6" sqref="A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21</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24867</v>
      </c>
      <c r="C6" s="12"/>
      <c r="D6" s="360" t="s">
        <v>3128</v>
      </c>
      <c r="E6" s="361"/>
      <c r="F6" s="15" t="s">
        <v>237</v>
      </c>
      <c r="G6" s="12"/>
      <c r="H6" s="12"/>
      <c r="I6" s="12"/>
      <c r="J6" s="368">
        <f>SUM(Skriveni!G2:G1561)</f>
        <v>699210005.10700047</v>
      </c>
      <c r="K6" s="368"/>
    </row>
    <row r="7" spans="1:11" ht="3" customHeight="1" x14ac:dyDescent="0.2">
      <c r="A7" s="12"/>
      <c r="B7" s="12"/>
      <c r="C7" s="12"/>
      <c r="D7" s="12"/>
      <c r="E7" s="12"/>
      <c r="F7" s="12"/>
      <c r="G7" s="12"/>
      <c r="H7" s="12"/>
      <c r="I7" s="12"/>
      <c r="J7" s="12"/>
      <c r="K7" s="12"/>
    </row>
    <row r="8" spans="1:11" ht="15" customHeight="1" x14ac:dyDescent="0.2">
      <c r="A8" s="22" t="s">
        <v>3125</v>
      </c>
      <c r="B8" s="27">
        <v>3276996</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57" t="s">
        <v>795</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38657725741</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1" t="str">
        <f>IF(B16&gt;0,LOOKUP(B16,A66:A74,B66:B74),"Razina nije upisana")</f>
        <v>Proračunski korisnik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9001</v>
      </c>
      <c r="C18" s="351" t="str">
        <f xml:space="preserve"> IF(B18&gt;0,LOOKUP(B18,Sifre!A255:A869,Sifre!B255:B869),"Djelatnost nije upisana")</f>
        <v>Izvođačka umjetnost</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40859716</v>
      </c>
      <c r="K39" s="114">
        <f>PRRAS!E12</f>
        <v>40633991</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41149353</v>
      </c>
      <c r="K40" s="117">
        <f>PRRAS!E159</f>
        <v>41796165</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1106382</v>
      </c>
      <c r="K42" s="120">
        <f>PRRAS!E649</f>
        <v>2501465</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1396719</v>
      </c>
      <c r="K43" s="114">
        <f>Bil!E13</f>
        <v>1208045</v>
      </c>
    </row>
    <row r="44" spans="1:11" ht="12.95" customHeight="1" x14ac:dyDescent="0.2">
      <c r="A44" s="371"/>
      <c r="B44" s="376" t="str">
        <f>Bil!B74</f>
        <v>Financijska imovina (AOP 064+073+081+112+128+140+157+158)</v>
      </c>
      <c r="C44" s="401"/>
      <c r="D44" s="401"/>
      <c r="E44" s="401"/>
      <c r="F44" s="401"/>
      <c r="G44" s="401"/>
      <c r="H44" s="401"/>
      <c r="I44" s="115">
        <f>Bil!C74</f>
        <v>63</v>
      </c>
      <c r="J44" s="116">
        <f>Bil!D74</f>
        <v>3377853</v>
      </c>
      <c r="K44" s="117">
        <f>Bil!E74</f>
        <v>2767673</v>
      </c>
    </row>
    <row r="45" spans="1:11" ht="12.95" customHeight="1" x14ac:dyDescent="0.2">
      <c r="A45" s="371"/>
      <c r="B45" s="376" t="str">
        <f>Bil!B174</f>
        <v xml:space="preserve">Obveze (AOP 164+175+176+192+220) </v>
      </c>
      <c r="C45" s="401"/>
      <c r="D45" s="401"/>
      <c r="E45" s="401"/>
      <c r="F45" s="401"/>
      <c r="G45" s="401"/>
      <c r="H45" s="401"/>
      <c r="I45" s="115">
        <f>Bil!C174</f>
        <v>163</v>
      </c>
      <c r="J45" s="116">
        <f>Bil!D174</f>
        <v>4359947</v>
      </c>
      <c r="K45" s="117">
        <f>Bil!E174</f>
        <v>5221221</v>
      </c>
    </row>
    <row r="46" spans="1:11" ht="12.95" customHeight="1" x14ac:dyDescent="0.2">
      <c r="A46" s="372"/>
      <c r="B46" s="390" t="str">
        <f>Bil!B234</f>
        <v>Vlastiti izvori (224 + 232 - 236 + 240 do 242)</v>
      </c>
      <c r="C46" s="391"/>
      <c r="D46" s="391"/>
      <c r="E46" s="391"/>
      <c r="F46" s="391"/>
      <c r="G46" s="391"/>
      <c r="H46" s="391"/>
      <c r="I46" s="118">
        <f>Bil!C234</f>
        <v>223</v>
      </c>
      <c r="J46" s="119">
        <f>Bil!D234</f>
        <v>414625</v>
      </c>
      <c r="K46" s="120">
        <f>Bil!E234</f>
        <v>-1245503</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41590994</v>
      </c>
      <c r="K51" s="120">
        <f>RasF!E148</f>
        <v>42033012</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1204</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4359947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5221221</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2523598</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2697623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14" activePane="bottomLeft" state="frozen"/>
      <selection pane="bottomLeft" activeCell="B418" sqref="B41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24867</v>
      </c>
      <c r="C4" s="414"/>
      <c r="D4" s="414"/>
      <c r="E4" s="415">
        <f>SUM(Skriveni!G2:G976)</f>
        <v>628278512.62400043</v>
      </c>
      <c r="F4" s="416"/>
    </row>
    <row r="5" spans="1:7" s="23" customFormat="1" ht="15" customHeight="1" x14ac:dyDescent="0.2">
      <c r="B5" s="413" t="str">
        <f>"Naziv: "&amp;IF(RefStr!B10&lt;&gt;"",RefStr!B10,"_______________________________________")</f>
        <v>Naziv: ZAGREBAČKA FILHARMONIJA</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9001 Izvođačka umjetnost</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40859716</v>
      </c>
      <c r="E12" s="147">
        <f>E13+E50+E56+E85+E116+E134+E141+E147</f>
        <v>40633991</v>
      </c>
      <c r="F12" s="148">
        <f>IF(D12&lt;&gt;0,IF(E12/D12&gt;=100,"&gt;&gt;100",E12/D12*100),"-")</f>
        <v>99.447561015842595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132213</v>
      </c>
      <c r="E56" s="147">
        <f>E57+E60+E65+E68+E71+E74+E77+E80</f>
        <v>64556</v>
      </c>
      <c r="F56" s="150">
        <f t="shared" si="0"/>
        <v>48.827271145802612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26644</v>
      </c>
      <c r="E68" s="147">
        <f>SUM(E69:E70)</f>
        <v>0</v>
      </c>
      <c r="F68" s="150">
        <f t="shared" si="0"/>
        <v>0</v>
      </c>
    </row>
    <row r="69" spans="1:6" s="8" customFormat="1" x14ac:dyDescent="0.2">
      <c r="A69" s="145">
        <v>6341</v>
      </c>
      <c r="B69" s="146" t="s">
        <v>3699</v>
      </c>
      <c r="C69" s="345">
        <v>58</v>
      </c>
      <c r="D69" s="149">
        <v>26644</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105569</v>
      </c>
      <c r="E74" s="147">
        <f>SUM(E75:E76)</f>
        <v>64556</v>
      </c>
      <c r="F74" s="150">
        <f t="shared" si="0"/>
        <v>61.150527143384892</v>
      </c>
    </row>
    <row r="75" spans="1:6" s="8" customFormat="1" x14ac:dyDescent="0.2">
      <c r="A75" s="145" t="s">
        <v>1142</v>
      </c>
      <c r="B75" s="146" t="s">
        <v>3980</v>
      </c>
      <c r="C75" s="345">
        <v>64</v>
      </c>
      <c r="D75" s="149">
        <v>105569</v>
      </c>
      <c r="E75" s="149">
        <v>64556</v>
      </c>
      <c r="F75" s="148">
        <f t="shared" si="0"/>
        <v>61.150527143384892</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1983</v>
      </c>
      <c r="E85" s="147">
        <f>E86+E94+E101+E109</f>
        <v>1284</v>
      </c>
      <c r="F85" s="150">
        <f t="shared" si="1"/>
        <v>64.750378214826014</v>
      </c>
    </row>
    <row r="86" spans="1:6" s="8" customFormat="1" x14ac:dyDescent="0.2">
      <c r="A86" s="145">
        <v>641</v>
      </c>
      <c r="B86" s="146" t="s">
        <v>929</v>
      </c>
      <c r="C86" s="345">
        <v>75</v>
      </c>
      <c r="D86" s="147">
        <f>SUM(D87:D93)</f>
        <v>1983</v>
      </c>
      <c r="E86" s="147">
        <f>SUM(E87:E93)</f>
        <v>1284</v>
      </c>
      <c r="F86" s="150">
        <f t="shared" si="1"/>
        <v>64.750378214826014</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78</v>
      </c>
      <c r="E88" s="149">
        <v>59</v>
      </c>
      <c r="F88" s="148">
        <f t="shared" si="1"/>
        <v>75.641025641025635</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v>1905</v>
      </c>
      <c r="E90" s="149">
        <v>1225</v>
      </c>
      <c r="F90" s="148">
        <f t="shared" si="1"/>
        <v>64.30446194225722</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2634989</v>
      </c>
      <c r="E116" s="147">
        <f>E117+E122+E130</f>
        <v>2196025</v>
      </c>
      <c r="F116" s="150">
        <f t="shared" si="1"/>
        <v>83.340955123531828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2634989</v>
      </c>
      <c r="E122" s="147">
        <f>SUM(E123:E129)</f>
        <v>2196025</v>
      </c>
      <c r="F122" s="150">
        <f t="shared" si="1"/>
        <v>83.340955123531828</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2634989</v>
      </c>
      <c r="E127" s="149">
        <v>2196025</v>
      </c>
      <c r="F127" s="148">
        <f t="shared" si="1"/>
        <v>83.340955123531828</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2092420</v>
      </c>
      <c r="E134" s="147">
        <f>E135+E138</f>
        <v>3268907</v>
      </c>
      <c r="F134" s="150">
        <f t="shared" si="1"/>
        <v>156.22614006748168</v>
      </c>
    </row>
    <row r="135" spans="1:6" s="8" customFormat="1" x14ac:dyDescent="0.2">
      <c r="A135" s="145">
        <v>661</v>
      </c>
      <c r="B135" s="146" t="s">
        <v>425</v>
      </c>
      <c r="C135" s="345">
        <v>124</v>
      </c>
      <c r="D135" s="147">
        <f>SUM(D136:D137)</f>
        <v>1884680</v>
      </c>
      <c r="E135" s="147">
        <f>SUM(E136:E137)</f>
        <v>2868907</v>
      </c>
      <c r="F135" s="150">
        <f t="shared" si="1"/>
        <v>152.22249931022773</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1884680</v>
      </c>
      <c r="E137" s="149">
        <v>2868907</v>
      </c>
      <c r="F137" s="148">
        <f t="shared" si="1"/>
        <v>152.22249931022773</v>
      </c>
    </row>
    <row r="138" spans="1:6" s="8" customFormat="1" x14ac:dyDescent="0.2">
      <c r="A138" s="145">
        <v>663</v>
      </c>
      <c r="B138" s="151" t="s">
        <v>426</v>
      </c>
      <c r="C138" s="345">
        <v>127</v>
      </c>
      <c r="D138" s="147">
        <f>SUM(D139:D140)</f>
        <v>207740</v>
      </c>
      <c r="E138" s="147">
        <f>SUM(E139:E140)</f>
        <v>400000</v>
      </c>
      <c r="F138" s="150">
        <f t="shared" si="1"/>
        <v>192.54837777991719</v>
      </c>
    </row>
    <row r="139" spans="1:6" s="8" customFormat="1" x14ac:dyDescent="0.2">
      <c r="A139" s="145">
        <v>6631</v>
      </c>
      <c r="B139" s="146" t="s">
        <v>1502</v>
      </c>
      <c r="C139" s="345">
        <v>128</v>
      </c>
      <c r="D139" s="149">
        <v>200000</v>
      </c>
      <c r="E139" s="149">
        <v>400000</v>
      </c>
      <c r="F139" s="148">
        <f t="shared" si="1"/>
        <v>200</v>
      </c>
    </row>
    <row r="140" spans="1:6" s="8" customFormat="1" x14ac:dyDescent="0.2">
      <c r="A140" s="145">
        <v>6632</v>
      </c>
      <c r="B140" s="151" t="s">
        <v>1503</v>
      </c>
      <c r="C140" s="345">
        <v>129</v>
      </c>
      <c r="D140" s="149">
        <v>7740</v>
      </c>
      <c r="E140" s="149"/>
      <c r="F140" s="148">
        <f t="shared" si="1"/>
        <v>0</v>
      </c>
    </row>
    <row r="141" spans="1:6" s="8" customFormat="1" x14ac:dyDescent="0.2">
      <c r="A141" s="145">
        <v>67</v>
      </c>
      <c r="B141" s="151" t="s">
        <v>427</v>
      </c>
      <c r="C141" s="345">
        <v>130</v>
      </c>
      <c r="D141" s="147">
        <f>D142+D146</f>
        <v>35849262</v>
      </c>
      <c r="E141" s="147">
        <f>E142+E146</f>
        <v>35084086</v>
      </c>
      <c r="F141" s="150">
        <f t="shared" si="1"/>
        <v>97.865573913348626</v>
      </c>
    </row>
    <row r="142" spans="1:6" s="8" customFormat="1" ht="24" x14ac:dyDescent="0.2">
      <c r="A142" s="145">
        <v>671</v>
      </c>
      <c r="B142" s="154" t="s">
        <v>1672</v>
      </c>
      <c r="C142" s="345">
        <v>131</v>
      </c>
      <c r="D142" s="147">
        <f>SUM(D143:D145)</f>
        <v>35849262</v>
      </c>
      <c r="E142" s="147">
        <f>SUM(E143:E145)</f>
        <v>35084086</v>
      </c>
      <c r="F142" s="150">
        <f t="shared" ref="F142:F205" si="2">IF(D142&lt;&gt;0,IF(E142/D142&gt;=100,"&gt;&gt;100",E142/D142*100),"-")</f>
        <v>97.865573913348626</v>
      </c>
    </row>
    <row r="143" spans="1:6" s="8" customFormat="1" x14ac:dyDescent="0.2">
      <c r="A143" s="145">
        <v>6711</v>
      </c>
      <c r="B143" s="146" t="s">
        <v>3582</v>
      </c>
      <c r="C143" s="345">
        <v>132</v>
      </c>
      <c r="D143" s="149">
        <v>35849262</v>
      </c>
      <c r="E143" s="149">
        <v>35084086</v>
      </c>
      <c r="F143" s="148">
        <f t="shared" si="2"/>
        <v>97.865573913348626</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148849</v>
      </c>
      <c r="E147" s="147">
        <f>E148+E158</f>
        <v>19133</v>
      </c>
      <c r="F147" s="150">
        <f t="shared" si="2"/>
        <v>12.853966099873027</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148849</v>
      </c>
      <c r="E158" s="149">
        <v>19133</v>
      </c>
      <c r="F158" s="148">
        <f t="shared" si="2"/>
        <v>12.853966099873027</v>
      </c>
    </row>
    <row r="159" spans="1:6" s="8" customFormat="1" x14ac:dyDescent="0.2">
      <c r="A159" s="145">
        <v>3</v>
      </c>
      <c r="B159" s="146" t="s">
        <v>430</v>
      </c>
      <c r="C159" s="345">
        <v>148</v>
      </c>
      <c r="D159" s="147">
        <f>D160+D171+D204+D223+D232+D257+D268</f>
        <v>41149353</v>
      </c>
      <c r="E159" s="147">
        <f>E160+E171+E204+E223+E232+E257+E268</f>
        <v>41796165</v>
      </c>
      <c r="F159" s="150">
        <f t="shared" si="2"/>
        <v>101.57186432554602</v>
      </c>
    </row>
    <row r="160" spans="1:6" s="8" customFormat="1" x14ac:dyDescent="0.2">
      <c r="A160" s="145">
        <v>31</v>
      </c>
      <c r="B160" s="146" t="s">
        <v>431</v>
      </c>
      <c r="C160" s="345">
        <v>149</v>
      </c>
      <c r="D160" s="147">
        <f>D161+D166+D167</f>
        <v>27200921</v>
      </c>
      <c r="E160" s="147">
        <f>E161+E166+E167</f>
        <v>28710796</v>
      </c>
      <c r="F160" s="150">
        <f t="shared" si="2"/>
        <v>105.55082307690979</v>
      </c>
    </row>
    <row r="161" spans="1:6" s="8" customFormat="1" x14ac:dyDescent="0.2">
      <c r="A161" s="145">
        <v>311</v>
      </c>
      <c r="B161" s="146" t="s">
        <v>432</v>
      </c>
      <c r="C161" s="345">
        <v>150</v>
      </c>
      <c r="D161" s="147">
        <f>SUM(D162:D165)</f>
        <v>22695723</v>
      </c>
      <c r="E161" s="147">
        <f>SUM(E162:E165)</f>
        <v>23496380</v>
      </c>
      <c r="F161" s="150">
        <f t="shared" si="2"/>
        <v>103.52778803301396</v>
      </c>
    </row>
    <row r="162" spans="1:6" s="8" customFormat="1" x14ac:dyDescent="0.2">
      <c r="A162" s="145">
        <v>3111</v>
      </c>
      <c r="B162" s="146" t="s">
        <v>385</v>
      </c>
      <c r="C162" s="345">
        <v>151</v>
      </c>
      <c r="D162" s="149">
        <v>22683241</v>
      </c>
      <c r="E162" s="149">
        <v>23485927</v>
      </c>
      <c r="F162" s="148">
        <f t="shared" si="2"/>
        <v>103.53867421326608</v>
      </c>
    </row>
    <row r="163" spans="1:6" s="8" customFormat="1" x14ac:dyDescent="0.2">
      <c r="A163" s="145">
        <v>3112</v>
      </c>
      <c r="B163" s="146" t="s">
        <v>386</v>
      </c>
      <c r="C163" s="345">
        <v>152</v>
      </c>
      <c r="D163" s="149">
        <v>12482</v>
      </c>
      <c r="E163" s="149">
        <v>10453</v>
      </c>
      <c r="F163" s="148">
        <f t="shared" si="2"/>
        <v>83.744592212786415</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784776</v>
      </c>
      <c r="E166" s="149">
        <v>1385532</v>
      </c>
      <c r="F166" s="148">
        <f t="shared" si="2"/>
        <v>176.55127068106057</v>
      </c>
    </row>
    <row r="167" spans="1:6" s="8" customFormat="1" x14ac:dyDescent="0.2">
      <c r="A167" s="145">
        <v>313</v>
      </c>
      <c r="B167" s="146" t="s">
        <v>2853</v>
      </c>
      <c r="C167" s="345">
        <v>156</v>
      </c>
      <c r="D167" s="147">
        <f>SUM(D168:D170)</f>
        <v>3720422</v>
      </c>
      <c r="E167" s="147">
        <f>SUM(E168:E170)</f>
        <v>3828884</v>
      </c>
      <c r="F167" s="150">
        <f t="shared" si="2"/>
        <v>102.91531444551183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3352706</v>
      </c>
      <c r="E169" s="149">
        <v>3450422</v>
      </c>
      <c r="F169" s="148">
        <f t="shared" si="2"/>
        <v>102.91454126905253</v>
      </c>
    </row>
    <row r="170" spans="1:6" s="8" customFormat="1" x14ac:dyDescent="0.2">
      <c r="A170" s="145">
        <v>3133</v>
      </c>
      <c r="B170" s="146" t="s">
        <v>264</v>
      </c>
      <c r="C170" s="345">
        <v>159</v>
      </c>
      <c r="D170" s="149">
        <v>367716</v>
      </c>
      <c r="E170" s="149">
        <v>378462</v>
      </c>
      <c r="F170" s="148">
        <f t="shared" si="2"/>
        <v>102.92236399830304</v>
      </c>
    </row>
    <row r="171" spans="1:6" s="8" customFormat="1" x14ac:dyDescent="0.2">
      <c r="A171" s="145">
        <v>32</v>
      </c>
      <c r="B171" s="146" t="s">
        <v>433</v>
      </c>
      <c r="C171" s="345">
        <v>160</v>
      </c>
      <c r="D171" s="147">
        <f>D172+D177+D185+D195+D196</f>
        <v>13773721</v>
      </c>
      <c r="E171" s="147">
        <f>E172+E177+E185+E195+E196</f>
        <v>12874503</v>
      </c>
      <c r="F171" s="150">
        <f t="shared" si="2"/>
        <v>93.471495465894805</v>
      </c>
    </row>
    <row r="172" spans="1:6" s="8" customFormat="1" x14ac:dyDescent="0.2">
      <c r="A172" s="145">
        <v>321</v>
      </c>
      <c r="B172" s="146" t="s">
        <v>3359</v>
      </c>
      <c r="C172" s="345">
        <v>161</v>
      </c>
      <c r="D172" s="147">
        <f>SUM(D173:D176)</f>
        <v>1447895</v>
      </c>
      <c r="E172" s="147">
        <f>SUM(E173:E176)</f>
        <v>1028023</v>
      </c>
      <c r="F172" s="150">
        <f t="shared" si="2"/>
        <v>71.001212104468905</v>
      </c>
    </row>
    <row r="173" spans="1:6" s="8" customFormat="1" x14ac:dyDescent="0.2">
      <c r="A173" s="145">
        <v>3211</v>
      </c>
      <c r="B173" s="146" t="s">
        <v>3243</v>
      </c>
      <c r="C173" s="345">
        <v>162</v>
      </c>
      <c r="D173" s="149">
        <v>841353</v>
      </c>
      <c r="E173" s="149">
        <v>448380</v>
      </c>
      <c r="F173" s="148">
        <f t="shared" si="2"/>
        <v>53.292732063711668</v>
      </c>
    </row>
    <row r="174" spans="1:6" s="8" customFormat="1" x14ac:dyDescent="0.2">
      <c r="A174" s="145">
        <v>3212</v>
      </c>
      <c r="B174" s="146" t="s">
        <v>108</v>
      </c>
      <c r="C174" s="345">
        <v>163</v>
      </c>
      <c r="D174" s="149">
        <v>593037</v>
      </c>
      <c r="E174" s="149">
        <v>573135</v>
      </c>
      <c r="F174" s="148">
        <f t="shared" si="2"/>
        <v>96.64405424956621</v>
      </c>
    </row>
    <row r="175" spans="1:6" s="8" customFormat="1" x14ac:dyDescent="0.2">
      <c r="A175" s="145">
        <v>3213</v>
      </c>
      <c r="B175" s="146" t="s">
        <v>2999</v>
      </c>
      <c r="C175" s="345">
        <v>164</v>
      </c>
      <c r="D175" s="149">
        <v>13505</v>
      </c>
      <c r="E175" s="149">
        <v>6508</v>
      </c>
      <c r="F175" s="148">
        <f t="shared" si="2"/>
        <v>48.189559422436133</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354818</v>
      </c>
      <c r="E177" s="147">
        <f>SUM(E178:E184)</f>
        <v>401656</v>
      </c>
      <c r="F177" s="150">
        <f t="shared" si="2"/>
        <v>113.20057043329257</v>
      </c>
    </row>
    <row r="178" spans="1:6" s="8" customFormat="1" x14ac:dyDescent="0.2">
      <c r="A178" s="145">
        <v>3221</v>
      </c>
      <c r="B178" s="146" t="s">
        <v>3000</v>
      </c>
      <c r="C178" s="345">
        <v>167</v>
      </c>
      <c r="D178" s="149">
        <v>57731</v>
      </c>
      <c r="E178" s="149">
        <v>36684</v>
      </c>
      <c r="F178" s="148">
        <f t="shared" si="2"/>
        <v>63.542983838838751</v>
      </c>
    </row>
    <row r="179" spans="1:6" s="8" customFormat="1" x14ac:dyDescent="0.2">
      <c r="A179" s="145">
        <v>3222</v>
      </c>
      <c r="B179" s="146" t="s">
        <v>3001</v>
      </c>
      <c r="C179" s="345">
        <v>168</v>
      </c>
      <c r="D179" s="149">
        <v>209959</v>
      </c>
      <c r="E179" s="149">
        <v>204116</v>
      </c>
      <c r="F179" s="148">
        <f t="shared" si="2"/>
        <v>97.217075714782411</v>
      </c>
    </row>
    <row r="180" spans="1:6" s="8" customFormat="1" x14ac:dyDescent="0.2">
      <c r="A180" s="145">
        <v>3223</v>
      </c>
      <c r="B180" s="146" t="s">
        <v>3002</v>
      </c>
      <c r="C180" s="345">
        <v>169</v>
      </c>
      <c r="D180" s="149">
        <v>34836</v>
      </c>
      <c r="E180" s="149">
        <v>58980</v>
      </c>
      <c r="F180" s="148">
        <f t="shared" si="2"/>
        <v>169.30761281433001</v>
      </c>
    </row>
    <row r="181" spans="1:6" s="8" customFormat="1" x14ac:dyDescent="0.2">
      <c r="A181" s="145">
        <v>3224</v>
      </c>
      <c r="B181" s="146" t="s">
        <v>2236</v>
      </c>
      <c r="C181" s="345">
        <v>170</v>
      </c>
      <c r="D181" s="149">
        <v>371</v>
      </c>
      <c r="E181" s="149">
        <v>170</v>
      </c>
      <c r="F181" s="148">
        <f t="shared" si="2"/>
        <v>45.822102425876011</v>
      </c>
    </row>
    <row r="182" spans="1:6" s="8" customFormat="1" x14ac:dyDescent="0.2">
      <c r="A182" s="145">
        <v>3225</v>
      </c>
      <c r="B182" s="146" t="s">
        <v>504</v>
      </c>
      <c r="C182" s="345">
        <v>171</v>
      </c>
      <c r="D182" s="149">
        <v>1787</v>
      </c>
      <c r="E182" s="149">
        <v>2276</v>
      </c>
      <c r="F182" s="148">
        <f t="shared" si="2"/>
        <v>127.36429770565194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50134</v>
      </c>
      <c r="E184" s="149">
        <v>99430</v>
      </c>
      <c r="F184" s="148">
        <f t="shared" si="2"/>
        <v>198.32847967447242</v>
      </c>
    </row>
    <row r="185" spans="1:6" s="8" customFormat="1" x14ac:dyDescent="0.2">
      <c r="A185" s="145">
        <v>323</v>
      </c>
      <c r="B185" s="146" t="s">
        <v>2312</v>
      </c>
      <c r="C185" s="345">
        <v>174</v>
      </c>
      <c r="D185" s="147">
        <f>SUM(D186:D194)</f>
        <v>10876867</v>
      </c>
      <c r="E185" s="147">
        <f>SUM(E186:E194)</f>
        <v>10168654</v>
      </c>
      <c r="F185" s="150">
        <f t="shared" si="2"/>
        <v>93.48881438009677</v>
      </c>
    </row>
    <row r="186" spans="1:6" s="8" customFormat="1" x14ac:dyDescent="0.2">
      <c r="A186" s="145">
        <v>3231</v>
      </c>
      <c r="B186" s="146" t="s">
        <v>855</v>
      </c>
      <c r="C186" s="345">
        <v>175</v>
      </c>
      <c r="D186" s="149">
        <v>2069942</v>
      </c>
      <c r="E186" s="149">
        <v>1399890</v>
      </c>
      <c r="F186" s="148">
        <f t="shared" si="2"/>
        <v>67.629431162805531</v>
      </c>
    </row>
    <row r="187" spans="1:6" s="8" customFormat="1" x14ac:dyDescent="0.2">
      <c r="A187" s="145">
        <v>3232</v>
      </c>
      <c r="B187" s="146" t="s">
        <v>3870</v>
      </c>
      <c r="C187" s="345">
        <v>176</v>
      </c>
      <c r="D187" s="149">
        <v>70139</v>
      </c>
      <c r="E187" s="149">
        <v>75331</v>
      </c>
      <c r="F187" s="148">
        <f t="shared" si="2"/>
        <v>107.40244371890104</v>
      </c>
    </row>
    <row r="188" spans="1:6" s="8" customFormat="1" x14ac:dyDescent="0.2">
      <c r="A188" s="145">
        <v>3233</v>
      </c>
      <c r="B188" s="146" t="s">
        <v>3871</v>
      </c>
      <c r="C188" s="345">
        <v>177</v>
      </c>
      <c r="D188" s="149">
        <v>415404</v>
      </c>
      <c r="E188" s="149">
        <v>578553</v>
      </c>
      <c r="F188" s="148">
        <f t="shared" si="2"/>
        <v>139.27477828812434</v>
      </c>
    </row>
    <row r="189" spans="1:6" s="8" customFormat="1" x14ac:dyDescent="0.2">
      <c r="A189" s="145">
        <v>3234</v>
      </c>
      <c r="B189" s="146" t="s">
        <v>3872</v>
      </c>
      <c r="C189" s="345">
        <v>178</v>
      </c>
      <c r="D189" s="149">
        <v>25980</v>
      </c>
      <c r="E189" s="149">
        <v>22246</v>
      </c>
      <c r="F189" s="148">
        <f t="shared" si="2"/>
        <v>85.627405696689763</v>
      </c>
    </row>
    <row r="190" spans="1:6" s="8" customFormat="1" x14ac:dyDescent="0.2">
      <c r="A190" s="145">
        <v>3235</v>
      </c>
      <c r="B190" s="146" t="s">
        <v>3873</v>
      </c>
      <c r="C190" s="345">
        <v>179</v>
      </c>
      <c r="D190" s="149">
        <v>631523</v>
      </c>
      <c r="E190" s="149">
        <v>672294</v>
      </c>
      <c r="F190" s="148">
        <f t="shared" si="2"/>
        <v>106.45598022558164</v>
      </c>
    </row>
    <row r="191" spans="1:6" s="8" customFormat="1" x14ac:dyDescent="0.2">
      <c r="A191" s="145">
        <v>3236</v>
      </c>
      <c r="B191" s="146" t="s">
        <v>3874</v>
      </c>
      <c r="C191" s="345">
        <v>180</v>
      </c>
      <c r="D191" s="149">
        <v>165</v>
      </c>
      <c r="E191" s="149"/>
      <c r="F191" s="148">
        <f t="shared" si="2"/>
        <v>0</v>
      </c>
    </row>
    <row r="192" spans="1:6" s="8" customFormat="1" x14ac:dyDescent="0.2">
      <c r="A192" s="145">
        <v>3237</v>
      </c>
      <c r="B192" s="146" t="s">
        <v>3875</v>
      </c>
      <c r="C192" s="345">
        <v>181</v>
      </c>
      <c r="D192" s="149">
        <v>5934859</v>
      </c>
      <c r="E192" s="149">
        <v>6049786</v>
      </c>
      <c r="F192" s="148">
        <f t="shared" si="2"/>
        <v>101.93647397520311</v>
      </c>
    </row>
    <row r="193" spans="1:6" s="8" customFormat="1" x14ac:dyDescent="0.2">
      <c r="A193" s="145">
        <v>3238</v>
      </c>
      <c r="B193" s="146" t="s">
        <v>702</v>
      </c>
      <c r="C193" s="345">
        <v>182</v>
      </c>
      <c r="D193" s="149">
        <v>110438</v>
      </c>
      <c r="E193" s="149">
        <v>121025</v>
      </c>
      <c r="F193" s="148">
        <f t="shared" si="2"/>
        <v>109.58637425523823</v>
      </c>
    </row>
    <row r="194" spans="1:6" s="8" customFormat="1" x14ac:dyDescent="0.2">
      <c r="A194" s="145">
        <v>3239</v>
      </c>
      <c r="B194" s="146" t="s">
        <v>703</v>
      </c>
      <c r="C194" s="345">
        <v>183</v>
      </c>
      <c r="D194" s="149">
        <v>1618417</v>
      </c>
      <c r="E194" s="149">
        <v>1249529</v>
      </c>
      <c r="F194" s="148">
        <f t="shared" si="2"/>
        <v>77.206863249706345</v>
      </c>
    </row>
    <row r="195" spans="1:6" s="8" customFormat="1" x14ac:dyDescent="0.2">
      <c r="A195" s="145">
        <v>324</v>
      </c>
      <c r="B195" s="146" t="s">
        <v>3584</v>
      </c>
      <c r="C195" s="345">
        <v>184</v>
      </c>
      <c r="D195" s="149">
        <v>67399</v>
      </c>
      <c r="E195" s="149">
        <v>64995</v>
      </c>
      <c r="F195" s="148">
        <f t="shared" si="2"/>
        <v>96.433181501209219</v>
      </c>
    </row>
    <row r="196" spans="1:6" s="8" customFormat="1" x14ac:dyDescent="0.2">
      <c r="A196" s="145">
        <v>329</v>
      </c>
      <c r="B196" s="146" t="s">
        <v>434</v>
      </c>
      <c r="C196" s="345">
        <v>185</v>
      </c>
      <c r="D196" s="147">
        <f>SUM(D197:D203)</f>
        <v>1026742</v>
      </c>
      <c r="E196" s="147">
        <f>SUM(E197:E203)</f>
        <v>1211175</v>
      </c>
      <c r="F196" s="150">
        <f t="shared" si="2"/>
        <v>117.96293518722327</v>
      </c>
    </row>
    <row r="197" spans="1:6" s="8" customFormat="1" x14ac:dyDescent="0.2">
      <c r="A197" s="145">
        <v>3291</v>
      </c>
      <c r="B197" s="151" t="s">
        <v>1965</v>
      </c>
      <c r="C197" s="345">
        <v>186</v>
      </c>
      <c r="D197" s="149">
        <v>87785</v>
      </c>
      <c r="E197" s="149">
        <v>17461</v>
      </c>
      <c r="F197" s="148">
        <f t="shared" si="2"/>
        <v>19.890641909210004</v>
      </c>
    </row>
    <row r="198" spans="1:6" s="8" customFormat="1" x14ac:dyDescent="0.2">
      <c r="A198" s="145">
        <v>3292</v>
      </c>
      <c r="B198" s="146" t="s">
        <v>1966</v>
      </c>
      <c r="C198" s="345">
        <v>187</v>
      </c>
      <c r="D198" s="149">
        <v>536552</v>
      </c>
      <c r="E198" s="149">
        <v>609369</v>
      </c>
      <c r="F198" s="148">
        <f t="shared" si="2"/>
        <v>113.5712847962546</v>
      </c>
    </row>
    <row r="199" spans="1:6" s="8" customFormat="1" x14ac:dyDescent="0.2">
      <c r="A199" s="145">
        <v>3293</v>
      </c>
      <c r="B199" s="146" t="s">
        <v>1967</v>
      </c>
      <c r="C199" s="345">
        <v>188</v>
      </c>
      <c r="D199" s="149">
        <v>215061</v>
      </c>
      <c r="E199" s="149">
        <v>416292</v>
      </c>
      <c r="F199" s="148">
        <f t="shared" si="2"/>
        <v>193.56926639418583</v>
      </c>
    </row>
    <row r="200" spans="1:6" s="8" customFormat="1" x14ac:dyDescent="0.2">
      <c r="A200" s="145">
        <v>3294</v>
      </c>
      <c r="B200" s="146" t="s">
        <v>2313</v>
      </c>
      <c r="C200" s="345">
        <v>189</v>
      </c>
      <c r="D200" s="149">
        <v>8200</v>
      </c>
      <c r="E200" s="149">
        <v>6200</v>
      </c>
      <c r="F200" s="148">
        <f t="shared" si="2"/>
        <v>75.609756097560975</v>
      </c>
    </row>
    <row r="201" spans="1:6" s="8" customFormat="1" x14ac:dyDescent="0.2">
      <c r="A201" s="145">
        <v>3295</v>
      </c>
      <c r="B201" s="146" t="s">
        <v>3585</v>
      </c>
      <c r="C201" s="345">
        <v>190</v>
      </c>
      <c r="D201" s="149">
        <v>67071</v>
      </c>
      <c r="E201" s="149">
        <v>57736</v>
      </c>
      <c r="F201" s="148">
        <f t="shared" si="2"/>
        <v>86.081913196463447</v>
      </c>
    </row>
    <row r="202" spans="1:6" s="8" customFormat="1" x14ac:dyDescent="0.2">
      <c r="A202" s="145" t="s">
        <v>1074</v>
      </c>
      <c r="B202" s="146" t="s">
        <v>1075</v>
      </c>
      <c r="C202" s="345">
        <v>191</v>
      </c>
      <c r="D202" s="149">
        <v>12939</v>
      </c>
      <c r="E202" s="149">
        <v>45000</v>
      </c>
      <c r="F202" s="148">
        <f t="shared" si="2"/>
        <v>347.78576396939485</v>
      </c>
    </row>
    <row r="203" spans="1:6" s="8" customFormat="1" x14ac:dyDescent="0.2">
      <c r="A203" s="145">
        <v>3299</v>
      </c>
      <c r="B203" s="146" t="s">
        <v>1968</v>
      </c>
      <c r="C203" s="345">
        <v>192</v>
      </c>
      <c r="D203" s="149">
        <v>99134</v>
      </c>
      <c r="E203" s="149">
        <v>59117</v>
      </c>
      <c r="F203" s="148">
        <f t="shared" si="2"/>
        <v>59.633425464522773</v>
      </c>
    </row>
    <row r="204" spans="1:6" s="8" customFormat="1" x14ac:dyDescent="0.2">
      <c r="A204" s="145">
        <v>34</v>
      </c>
      <c r="B204" s="151" t="s">
        <v>435</v>
      </c>
      <c r="C204" s="345">
        <v>193</v>
      </c>
      <c r="D204" s="147">
        <f>D205+D210+D218</f>
        <v>48654</v>
      </c>
      <c r="E204" s="147">
        <f>E205+E210+E218</f>
        <v>43680</v>
      </c>
      <c r="F204" s="150">
        <f t="shared" si="2"/>
        <v>89.776791219632514</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48654</v>
      </c>
      <c r="E218" s="147">
        <f>SUM(E219:E222)</f>
        <v>43680</v>
      </c>
      <c r="F218" s="150">
        <f t="shared" si="3"/>
        <v>89.776791219632514</v>
      </c>
    </row>
    <row r="219" spans="1:6" s="8" customFormat="1" x14ac:dyDescent="0.2">
      <c r="A219" s="145">
        <v>3431</v>
      </c>
      <c r="B219" s="151" t="s">
        <v>3587</v>
      </c>
      <c r="C219" s="345">
        <v>208</v>
      </c>
      <c r="D219" s="149">
        <v>33108</v>
      </c>
      <c r="E219" s="149">
        <v>28963</v>
      </c>
      <c r="F219" s="148">
        <f t="shared" si="3"/>
        <v>87.480367282831935</v>
      </c>
    </row>
    <row r="220" spans="1:6" s="8" customFormat="1" x14ac:dyDescent="0.2">
      <c r="A220" s="145">
        <v>3432</v>
      </c>
      <c r="B220" s="146" t="s">
        <v>75</v>
      </c>
      <c r="C220" s="345">
        <v>209</v>
      </c>
      <c r="D220" s="149">
        <v>9001</v>
      </c>
      <c r="E220" s="149">
        <v>10418</v>
      </c>
      <c r="F220" s="148">
        <f t="shared" si="3"/>
        <v>115.74269525608265</v>
      </c>
    </row>
    <row r="221" spans="1:6" s="8" customFormat="1" x14ac:dyDescent="0.2">
      <c r="A221" s="145">
        <v>3433</v>
      </c>
      <c r="B221" s="146" t="s">
        <v>1860</v>
      </c>
      <c r="C221" s="345">
        <v>210</v>
      </c>
      <c r="D221" s="149">
        <v>6545</v>
      </c>
      <c r="E221" s="149">
        <v>4299</v>
      </c>
      <c r="F221" s="148">
        <f t="shared" si="3"/>
        <v>65.683728036669208</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28516</v>
      </c>
      <c r="E257" s="147">
        <f>E258+E264</f>
        <v>25500</v>
      </c>
      <c r="F257" s="150">
        <f t="shared" si="3"/>
        <v>89.423481554215172</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28516</v>
      </c>
      <c r="E264" s="147">
        <f>SUM(E265:E267)</f>
        <v>25500</v>
      </c>
      <c r="F264" s="150">
        <f t="shared" si="3"/>
        <v>89.423481554215172</v>
      </c>
    </row>
    <row r="265" spans="1:6" s="8" customFormat="1" x14ac:dyDescent="0.2">
      <c r="A265" s="145">
        <v>3721</v>
      </c>
      <c r="B265" s="146" t="s">
        <v>1066</v>
      </c>
      <c r="C265" s="345">
        <v>254</v>
      </c>
      <c r="D265" s="149">
        <v>28516</v>
      </c>
      <c r="E265" s="149">
        <v>25500</v>
      </c>
      <c r="F265" s="148">
        <f t="shared" si="3"/>
        <v>89.423481554215172</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97541</v>
      </c>
      <c r="E268" s="147">
        <f>E269+E273+E277+E283</f>
        <v>141686</v>
      </c>
      <c r="F268" s="150">
        <f t="shared" si="3"/>
        <v>145.25789155329554</v>
      </c>
    </row>
    <row r="269" spans="1:6" s="8" customFormat="1" x14ac:dyDescent="0.2">
      <c r="A269" s="145">
        <v>381</v>
      </c>
      <c r="B269" s="146" t="s">
        <v>1549</v>
      </c>
      <c r="C269" s="345">
        <v>258</v>
      </c>
      <c r="D269" s="147">
        <f>SUM(D270:D272)</f>
        <v>84800</v>
      </c>
      <c r="E269" s="147">
        <f>SUM(E270:E272)</f>
        <v>137130</v>
      </c>
      <c r="F269" s="150">
        <f t="shared" si="3"/>
        <v>161.70990566037736</v>
      </c>
    </row>
    <row r="270" spans="1:6" s="8" customFormat="1" x14ac:dyDescent="0.2">
      <c r="A270" s="145">
        <v>3811</v>
      </c>
      <c r="B270" s="146" t="s">
        <v>4127</v>
      </c>
      <c r="C270" s="345">
        <v>259</v>
      </c>
      <c r="D270" s="149">
        <v>84800</v>
      </c>
      <c r="E270" s="149">
        <v>137130</v>
      </c>
      <c r="F270" s="148">
        <f t="shared" ref="F270:F299" si="4">IF(D270&lt;&gt;0,IF(E270/D270&gt;=100,"&gt;&gt;100",E270/D270*100),"-")</f>
        <v>161.70990566037736</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12741</v>
      </c>
      <c r="E277" s="147">
        <f>SUM(E278:E282)</f>
        <v>4556</v>
      </c>
      <c r="F277" s="150">
        <f t="shared" si="4"/>
        <v>35.758574680166397</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v>11320</v>
      </c>
      <c r="E280" s="149"/>
      <c r="F280" s="148">
        <f t="shared" si="4"/>
        <v>0</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v>1421</v>
      </c>
      <c r="E282" s="149">
        <v>4556</v>
      </c>
      <c r="F282" s="148">
        <f t="shared" si="4"/>
        <v>320.61928219563691</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41149353</v>
      </c>
      <c r="E292" s="147">
        <f>E159-E290+E291</f>
        <v>41796165</v>
      </c>
      <c r="F292" s="150">
        <f t="shared" si="4"/>
        <v>101.57186432554602</v>
      </c>
    </row>
    <row r="293" spans="1:6" s="8" customFormat="1" x14ac:dyDescent="0.2">
      <c r="A293" s="145" t="s">
        <v>1215</v>
      </c>
      <c r="B293" s="146" t="s">
        <v>3441</v>
      </c>
      <c r="C293" s="345">
        <v>282</v>
      </c>
      <c r="D293" s="147">
        <f>IF(D12&gt;=D292,D12-D292,0)</f>
        <v>0</v>
      </c>
      <c r="E293" s="147">
        <f>IF(E12&gt;=E292,E12-E292,0)</f>
        <v>0</v>
      </c>
      <c r="F293" s="150" t="str">
        <f t="shared" si="4"/>
        <v>-</v>
      </c>
    </row>
    <row r="294" spans="1:6" s="8" customFormat="1" x14ac:dyDescent="0.2">
      <c r="A294" s="145" t="s">
        <v>1215</v>
      </c>
      <c r="B294" s="146" t="s">
        <v>3442</v>
      </c>
      <c r="C294" s="345">
        <v>283</v>
      </c>
      <c r="D294" s="147">
        <f>IF(D292&gt;=D12,D292-D12,0)</f>
        <v>289637</v>
      </c>
      <c r="E294" s="147">
        <f>IF(E292&gt;=E12,E292-E12,0)</f>
        <v>1162174</v>
      </c>
      <c r="F294" s="150">
        <f t="shared" si="4"/>
        <v>401.25191187589985</v>
      </c>
    </row>
    <row r="295" spans="1:6" s="8" customFormat="1" x14ac:dyDescent="0.2">
      <c r="A295" s="145">
        <v>92211</v>
      </c>
      <c r="B295" s="146" t="s">
        <v>2926</v>
      </c>
      <c r="C295" s="345">
        <v>284</v>
      </c>
      <c r="D295" s="149">
        <v>227122</v>
      </c>
      <c r="E295" s="149"/>
      <c r="F295" s="148">
        <f t="shared" si="4"/>
        <v>0</v>
      </c>
    </row>
    <row r="296" spans="1:6" s="8" customFormat="1" x14ac:dyDescent="0.2">
      <c r="A296" s="145">
        <v>92221</v>
      </c>
      <c r="B296" s="146" t="s">
        <v>4282</v>
      </c>
      <c r="C296" s="345">
        <v>285</v>
      </c>
      <c r="D296" s="149"/>
      <c r="E296" s="149">
        <v>62515</v>
      </c>
      <c r="F296" s="148" t="str">
        <f t="shared" si="4"/>
        <v>-</v>
      </c>
    </row>
    <row r="297" spans="1:6" s="8" customFormat="1" x14ac:dyDescent="0.2">
      <c r="A297" s="145">
        <v>96</v>
      </c>
      <c r="B297" s="146" t="s">
        <v>4284</v>
      </c>
      <c r="C297" s="345">
        <v>286</v>
      </c>
      <c r="D297" s="149">
        <v>112109</v>
      </c>
      <c r="E297" s="149">
        <v>38240</v>
      </c>
      <c r="F297" s="148">
        <f t="shared" si="4"/>
        <v>34.109661133361278</v>
      </c>
    </row>
    <row r="298" spans="1:6" s="8" customFormat="1" x14ac:dyDescent="0.2">
      <c r="A298" s="145">
        <v>9661</v>
      </c>
      <c r="B298" s="146" t="s">
        <v>2651</v>
      </c>
      <c r="C298" s="345">
        <v>287</v>
      </c>
      <c r="D298" s="149">
        <v>112109</v>
      </c>
      <c r="E298" s="149">
        <v>38240</v>
      </c>
      <c r="F298" s="148">
        <f t="shared" si="4"/>
        <v>34.109661133361278</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9190</v>
      </c>
      <c r="E301" s="147">
        <f>E302+E314+E347+E351</f>
        <v>3938</v>
      </c>
      <c r="F301" s="150">
        <f t="shared" ref="F301:F364" si="5">IF(D301&lt;&gt;0,IF(E301/D301&gt;=100,"&gt;&gt;100",E301/D301*100),"-")</f>
        <v>42.850924918389552</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9190</v>
      </c>
      <c r="E314" s="147">
        <f>E315+E320+E329+E334+E339+E342</f>
        <v>3938</v>
      </c>
      <c r="F314" s="150">
        <f t="shared" si="5"/>
        <v>42.850924918389552</v>
      </c>
    </row>
    <row r="315" spans="1:6" s="8" customFormat="1" x14ac:dyDescent="0.2">
      <c r="A315" s="145">
        <v>721</v>
      </c>
      <c r="B315" s="146" t="s">
        <v>3242</v>
      </c>
      <c r="C315" s="345">
        <v>303</v>
      </c>
      <c r="D315" s="147">
        <f>SUM(D316:D319)</f>
        <v>6496</v>
      </c>
      <c r="E315" s="147">
        <f>SUM(E316:E319)</f>
        <v>2236</v>
      </c>
      <c r="F315" s="150">
        <f t="shared" si="5"/>
        <v>34.421182266009851</v>
      </c>
    </row>
    <row r="316" spans="1:6" s="8" customFormat="1" x14ac:dyDescent="0.2">
      <c r="A316" s="145">
        <v>7211</v>
      </c>
      <c r="B316" s="146" t="s">
        <v>382</v>
      </c>
      <c r="C316" s="345">
        <v>304</v>
      </c>
      <c r="D316" s="149">
        <v>6496</v>
      </c>
      <c r="E316" s="149">
        <v>2236</v>
      </c>
      <c r="F316" s="148">
        <f t="shared" si="5"/>
        <v>34.421182266009851</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2694</v>
      </c>
      <c r="E320" s="147">
        <f>SUM(E321:E328)</f>
        <v>1702</v>
      </c>
      <c r="F320" s="150">
        <f t="shared" si="5"/>
        <v>63.177431328878988</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v>53</v>
      </c>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v>2694</v>
      </c>
      <c r="E326" s="149">
        <v>1649</v>
      </c>
      <c r="F326" s="148">
        <f t="shared" si="5"/>
        <v>61.210096510764664</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441641</v>
      </c>
      <c r="E353" s="147">
        <f>E354+E366+E399+E403+E405</f>
        <v>236847</v>
      </c>
      <c r="F353" s="150">
        <f t="shared" si="5"/>
        <v>53.62885239368628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441641</v>
      </c>
      <c r="E366" s="147">
        <f>E367+E372+E381+E386+E391+E394</f>
        <v>236847</v>
      </c>
      <c r="F366" s="150">
        <f t="shared" si="6"/>
        <v>53.62885239368628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152135</v>
      </c>
      <c r="E372" s="147">
        <f>SUM(E373:E380)</f>
        <v>137183</v>
      </c>
      <c r="F372" s="150">
        <f t="shared" si="6"/>
        <v>90.17188681105597</v>
      </c>
    </row>
    <row r="373" spans="1:6" s="8" customFormat="1" x14ac:dyDescent="0.2">
      <c r="A373" s="145">
        <v>4221</v>
      </c>
      <c r="B373" s="146" t="s">
        <v>3941</v>
      </c>
      <c r="C373" s="345">
        <v>361</v>
      </c>
      <c r="D373" s="149">
        <v>101285</v>
      </c>
      <c r="E373" s="149">
        <v>25305</v>
      </c>
      <c r="F373" s="148">
        <f t="shared" si="6"/>
        <v>24.983956163301574</v>
      </c>
    </row>
    <row r="374" spans="1:6" s="8" customFormat="1" x14ac:dyDescent="0.2">
      <c r="A374" s="145">
        <v>4222</v>
      </c>
      <c r="B374" s="146" t="s">
        <v>3965</v>
      </c>
      <c r="C374" s="345">
        <v>362</v>
      </c>
      <c r="D374" s="149">
        <v>13631</v>
      </c>
      <c r="E374" s="149">
        <v>16816</v>
      </c>
      <c r="F374" s="148">
        <f t="shared" si="6"/>
        <v>123.36585723717997</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v>1449</v>
      </c>
      <c r="E377" s="149"/>
      <c r="F377" s="148">
        <f t="shared" si="6"/>
        <v>0</v>
      </c>
    </row>
    <row r="378" spans="1:6" s="8" customFormat="1" x14ac:dyDescent="0.2">
      <c r="A378" s="145">
        <v>4226</v>
      </c>
      <c r="B378" s="146" t="s">
        <v>3946</v>
      </c>
      <c r="C378" s="345">
        <v>366</v>
      </c>
      <c r="D378" s="149">
        <v>35770</v>
      </c>
      <c r="E378" s="149">
        <v>95062</v>
      </c>
      <c r="F378" s="148">
        <f t="shared" si="6"/>
        <v>265.75901593514118</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71714</v>
      </c>
      <c r="E386" s="147">
        <f>SUM(E387:E390)</f>
        <v>37164</v>
      </c>
      <c r="F386" s="150">
        <f t="shared" si="6"/>
        <v>51.82251722118415</v>
      </c>
    </row>
    <row r="387" spans="1:6" s="8" customFormat="1" x14ac:dyDescent="0.2">
      <c r="A387" s="145">
        <v>4241</v>
      </c>
      <c r="B387" s="146" t="s">
        <v>2886</v>
      </c>
      <c r="C387" s="345">
        <v>375</v>
      </c>
      <c r="D387" s="149">
        <v>71714</v>
      </c>
      <c r="E387" s="149">
        <v>37164</v>
      </c>
      <c r="F387" s="148">
        <f t="shared" si="6"/>
        <v>51.82251722118415</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217792</v>
      </c>
      <c r="E394" s="147">
        <f>SUM(E395:E398)</f>
        <v>62500</v>
      </c>
      <c r="F394" s="150">
        <f t="shared" si="6"/>
        <v>28.697105495151337</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217792</v>
      </c>
      <c r="E396" s="149">
        <v>62500</v>
      </c>
      <c r="F396" s="148">
        <f t="shared" si="6"/>
        <v>28.697105495151337</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432451</v>
      </c>
      <c r="E411" s="147">
        <f>IF(E353&gt;=E301, E353-E301, 0)</f>
        <v>232909</v>
      </c>
      <c r="F411" s="150">
        <f t="shared" si="6"/>
        <v>53.857893726688111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611416</v>
      </c>
      <c r="E413" s="149">
        <v>1043867</v>
      </c>
      <c r="F413" s="148">
        <f t="shared" si="6"/>
        <v>170.72942153950831</v>
      </c>
    </row>
    <row r="414" spans="1:6" s="8" customFormat="1" x14ac:dyDescent="0.2">
      <c r="A414" s="145">
        <v>97</v>
      </c>
      <c r="B414" s="146" t="s">
        <v>3304</v>
      </c>
      <c r="C414" s="345">
        <v>402</v>
      </c>
      <c r="D414" s="149">
        <v>12179</v>
      </c>
      <c r="E414" s="149">
        <v>9677</v>
      </c>
      <c r="F414" s="148">
        <f t="shared" si="6"/>
        <v>79.456441415551353</v>
      </c>
    </row>
    <row r="415" spans="1:6" s="8" customFormat="1" x14ac:dyDescent="0.2">
      <c r="A415" s="145" t="s">
        <v>1215</v>
      </c>
      <c r="B415" s="146" t="s">
        <v>1992</v>
      </c>
      <c r="C415" s="345">
        <v>403</v>
      </c>
      <c r="D415" s="147">
        <f>D12+D301</f>
        <v>40868906</v>
      </c>
      <c r="E415" s="147">
        <f>E12+E301</f>
        <v>40637929</v>
      </c>
      <c r="F415" s="150">
        <f t="shared" si="6"/>
        <v>99.434834394637335</v>
      </c>
    </row>
    <row r="416" spans="1:6" s="8" customFormat="1" x14ac:dyDescent="0.2">
      <c r="A416" s="145" t="s">
        <v>1215</v>
      </c>
      <c r="B416" s="146" t="s">
        <v>1993</v>
      </c>
      <c r="C416" s="345">
        <v>404</v>
      </c>
      <c r="D416" s="147">
        <f>D292+D353</f>
        <v>41590994</v>
      </c>
      <c r="E416" s="147">
        <f>E292+E353</f>
        <v>42033012</v>
      </c>
      <c r="F416" s="150">
        <f t="shared" si="6"/>
        <v>101.06277334944195</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722088</v>
      </c>
      <c r="E418" s="147">
        <f>IF(E416&gt;=E415,E416-E415,0)</f>
        <v>1395083</v>
      </c>
      <c r="F418" s="150">
        <f t="shared" si="6"/>
        <v>193.20124416968568</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384294</v>
      </c>
      <c r="E420" s="147">
        <f>IF(E296-E295+E413-E412&gt;=0,E296-E295+E413-E412,0)</f>
        <v>1106382</v>
      </c>
      <c r="F420" s="150">
        <f t="shared" si="6"/>
        <v>287.89988914737154</v>
      </c>
    </row>
    <row r="421" spans="1:6" s="8" customFormat="1" x14ac:dyDescent="0.2">
      <c r="A421" s="156" t="s">
        <v>1593</v>
      </c>
      <c r="B421" s="157" t="s">
        <v>1998</v>
      </c>
      <c r="C421" s="347">
        <v>409</v>
      </c>
      <c r="D421" s="161">
        <f>D297+D414</f>
        <v>124288</v>
      </c>
      <c r="E421" s="161">
        <f>E297+E414</f>
        <v>47917</v>
      </c>
      <c r="F421" s="162">
        <f t="shared" si="6"/>
        <v>38.553199021627186</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40868906</v>
      </c>
      <c r="E642" s="147">
        <f>E415+E423</f>
        <v>40637929</v>
      </c>
      <c r="F642" s="148">
        <f t="shared" si="10"/>
        <v>99.434834394637335</v>
      </c>
    </row>
    <row r="643" spans="1:6" s="8" customFormat="1" x14ac:dyDescent="0.2">
      <c r="A643" s="145" t="s">
        <v>1215</v>
      </c>
      <c r="B643" s="146" t="s">
        <v>1246</v>
      </c>
      <c r="C643" s="345">
        <v>630</v>
      </c>
      <c r="D643" s="147">
        <f>D416+D531</f>
        <v>41590994</v>
      </c>
      <c r="E643" s="147">
        <f>E416+E531</f>
        <v>42033012</v>
      </c>
      <c r="F643" s="148">
        <f t="shared" si="10"/>
        <v>101.06277334944195</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722088</v>
      </c>
      <c r="E645" s="147">
        <f>IF(E643&gt;=E642,E643-E642,0)</f>
        <v>1395083</v>
      </c>
      <c r="F645" s="148">
        <f t="shared" si="10"/>
        <v>193.20124416968568</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384294</v>
      </c>
      <c r="E647" s="147">
        <f>IF(E420-E419+E641-E640&gt;=0,E420-E419+E641-E640,0)</f>
        <v>1106382</v>
      </c>
      <c r="F647" s="148">
        <f t="shared" si="10"/>
        <v>287.89988914737154</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1106382</v>
      </c>
      <c r="E649" s="147">
        <f>IF(E645+E647-E644-E646&gt;=0,E645+E647-E644-E646,0)</f>
        <v>2501465</v>
      </c>
      <c r="F649" s="148">
        <f t="shared" si="10"/>
        <v>226.09415192944212</v>
      </c>
    </row>
    <row r="650" spans="1:6" s="8" customFormat="1" ht="24" x14ac:dyDescent="0.2">
      <c r="A650" s="156" t="s">
        <v>3810</v>
      </c>
      <c r="B650" s="157" t="s">
        <v>177</v>
      </c>
      <c r="C650" s="347">
        <v>637</v>
      </c>
      <c r="D650" s="158">
        <v>84672</v>
      </c>
      <c r="E650" s="158">
        <v>289814</v>
      </c>
      <c r="F650" s="159">
        <f t="shared" si="10"/>
        <v>342.27843915343914</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2713460</v>
      </c>
      <c r="E652" s="149">
        <v>2998116</v>
      </c>
      <c r="F652" s="148">
        <f t="shared" ref="F652:F677" si="11">IF(D652&lt;&gt;0,IF(E652/D652&gt;=100,"&gt;&gt;100",E652/D652*100),"-")</f>
        <v>110.49051764168259</v>
      </c>
    </row>
    <row r="653" spans="1:6" s="8" customFormat="1" x14ac:dyDescent="0.2">
      <c r="A653" s="145" t="s">
        <v>1208</v>
      </c>
      <c r="B653" s="146" t="s">
        <v>2750</v>
      </c>
      <c r="C653" s="345">
        <v>639</v>
      </c>
      <c r="D653" s="149">
        <v>46536763</v>
      </c>
      <c r="E653" s="149">
        <v>42298407</v>
      </c>
      <c r="F653" s="148">
        <f t="shared" si="11"/>
        <v>90.892456357568321</v>
      </c>
    </row>
    <row r="654" spans="1:6" s="8" customFormat="1" x14ac:dyDescent="0.2">
      <c r="A654" s="145" t="s">
        <v>1209</v>
      </c>
      <c r="B654" s="146" t="s">
        <v>3586</v>
      </c>
      <c r="C654" s="345">
        <v>640</v>
      </c>
      <c r="D654" s="149">
        <v>46252107</v>
      </c>
      <c r="E654" s="149">
        <v>43059638</v>
      </c>
      <c r="F654" s="148">
        <f t="shared" si="11"/>
        <v>93.09767877169358</v>
      </c>
    </row>
    <row r="655" spans="1:6" s="8" customFormat="1" x14ac:dyDescent="0.2">
      <c r="A655" s="145">
        <v>11</v>
      </c>
      <c r="B655" s="146" t="s">
        <v>181</v>
      </c>
      <c r="C655" s="345">
        <v>641</v>
      </c>
      <c r="D655" s="147">
        <f>+D652+D653-D654</f>
        <v>2998116</v>
      </c>
      <c r="E655" s="147">
        <f>+E652+E653-E654</f>
        <v>2236885</v>
      </c>
      <c r="F655" s="150">
        <f t="shared" si="11"/>
        <v>74.609688217533943</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130</v>
      </c>
      <c r="E657" s="149">
        <v>133</v>
      </c>
      <c r="F657" s="148">
        <f t="shared" si="11"/>
        <v>102.30769230769229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130</v>
      </c>
      <c r="E659" s="149">
        <v>131</v>
      </c>
      <c r="F659" s="148">
        <f t="shared" si="11"/>
        <v>100.76923076923077</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26644</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105569</v>
      </c>
      <c r="E678" s="149">
        <v>64556</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2621808</v>
      </c>
      <c r="E698" s="149">
        <v>2196025</v>
      </c>
      <c r="F698" s="148">
        <f t="shared" si="12"/>
        <v>83.759947334053436</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13181</v>
      </c>
      <c r="E700" s="149"/>
      <c r="F700" s="148"/>
    </row>
    <row r="701" spans="1:6" s="8" customFormat="1" x14ac:dyDescent="0.2">
      <c r="A701" s="145">
        <v>31214</v>
      </c>
      <c r="B701" s="146" t="s">
        <v>3796</v>
      </c>
      <c r="C701" s="345">
        <v>687</v>
      </c>
      <c r="D701" s="149">
        <v>30512</v>
      </c>
      <c r="E701" s="149">
        <v>99105</v>
      </c>
      <c r="F701" s="148">
        <f>IF(D701&lt;&gt;0,IF(E701/D701&gt;=100,"&gt;&gt;100",E701/D701*100),"-")</f>
        <v>324.80663345568956</v>
      </c>
    </row>
    <row r="702" spans="1:6" s="8" customFormat="1" x14ac:dyDescent="0.2">
      <c r="A702" s="145">
        <v>31215</v>
      </c>
      <c r="B702" s="146" t="s">
        <v>1641</v>
      </c>
      <c r="C702" s="345">
        <v>688</v>
      </c>
      <c r="D702" s="149">
        <v>12000</v>
      </c>
      <c r="E702" s="149">
        <v>66927</v>
      </c>
      <c r="F702" s="148">
        <f>IF(D702&lt;&gt;0,IF(E702/D702&gt;=100,"&gt;&gt;100",E702/D702*100),"-")</f>
        <v>557.72500000000002</v>
      </c>
    </row>
    <row r="703" spans="1:6" s="8" customFormat="1" x14ac:dyDescent="0.2">
      <c r="A703" s="145">
        <v>32121</v>
      </c>
      <c r="B703" s="146" t="s">
        <v>3797</v>
      </c>
      <c r="C703" s="345">
        <v>689</v>
      </c>
      <c r="D703" s="149">
        <v>593037</v>
      </c>
      <c r="E703" s="149">
        <v>573135</v>
      </c>
      <c r="F703" s="148">
        <f>IF(D703&lt;&gt;0,IF(E703/D703&gt;=100,"&gt;&gt;100",E703/D703*100),"-")</f>
        <v>96.64405424956621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165</v>
      </c>
      <c r="E705" s="149"/>
      <c r="F705" s="148">
        <f>IF(D705&lt;&gt;0,IF(E705/D705&gt;=100,"&gt;&gt;100",E705/D705*100),"-")</f>
        <v>0</v>
      </c>
    </row>
    <row r="706" spans="1:6" s="8" customFormat="1" x14ac:dyDescent="0.2">
      <c r="A706" s="145" t="s">
        <v>3798</v>
      </c>
      <c r="B706" s="146" t="s">
        <v>3799</v>
      </c>
      <c r="C706" s="345">
        <v>692</v>
      </c>
      <c r="D706" s="149">
        <v>5655089</v>
      </c>
      <c r="E706" s="149">
        <v>5739187</v>
      </c>
      <c r="F706" s="148">
        <f>IF(D706&lt;&gt;0,IF(E706/D706&gt;=100,"&gt;&gt;100",E706/D706*100),"-")</f>
        <v>101.48712071551836</v>
      </c>
    </row>
    <row r="707" spans="1:6" s="8" customFormat="1" x14ac:dyDescent="0.2">
      <c r="A707" s="145" t="s">
        <v>3800</v>
      </c>
      <c r="B707" s="146" t="s">
        <v>3801</v>
      </c>
      <c r="C707" s="345">
        <v>693</v>
      </c>
      <c r="D707" s="149">
        <v>143991</v>
      </c>
      <c r="E707" s="149">
        <v>114711</v>
      </c>
      <c r="F707" s="148">
        <f>IF(D707&lt;&gt;0,IF(E707/D707&gt;=100,"&gt;&gt;100",E707/D707*100),"-")</f>
        <v>79.665395753901279</v>
      </c>
    </row>
    <row r="708" spans="1:6" s="8" customFormat="1" x14ac:dyDescent="0.2">
      <c r="A708" s="145" t="s">
        <v>136</v>
      </c>
      <c r="B708" s="146" t="s">
        <v>1134</v>
      </c>
      <c r="C708" s="345">
        <v>694</v>
      </c>
      <c r="D708" s="149">
        <v>128427</v>
      </c>
      <c r="E708" s="149">
        <v>101763</v>
      </c>
      <c r="F708" s="148">
        <f>IF(D708&lt;&gt;0,IF(E708/D708&gt;=100,"&gt;&gt;100",E708/D708*100),"-")</f>
        <v>79.23801069868486</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87785</v>
      </c>
      <c r="E710" s="149">
        <v>17461</v>
      </c>
      <c r="F710" s="148">
        <f t="shared" ref="F710:F773" si="13">IF(D710&lt;&gt;0,IF(E710/D710&gt;=100,"&gt;&gt;100",E710/D710*100),"-")</f>
        <v>19.890641909210004</v>
      </c>
    </row>
    <row r="711" spans="1:6" s="8" customFormat="1" x14ac:dyDescent="0.2">
      <c r="A711" s="145" t="s">
        <v>1135</v>
      </c>
      <c r="B711" s="146" t="s">
        <v>1136</v>
      </c>
      <c r="C711" s="345">
        <v>697</v>
      </c>
      <c r="D711" s="149">
        <v>150869</v>
      </c>
      <c r="E711" s="149">
        <v>223010</v>
      </c>
      <c r="F711" s="148">
        <f t="shared" si="13"/>
        <v>147.81698029416248</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28516</v>
      </c>
      <c r="E789" s="149">
        <v>25500</v>
      </c>
      <c r="F789" s="148">
        <f t="shared" si="14"/>
        <v>89.423481554215172</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v>84800</v>
      </c>
      <c r="E799" s="149">
        <v>137130</v>
      </c>
      <c r="F799" s="148">
        <f t="shared" si="14"/>
        <v>161.70990566037736</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Josip Letica</v>
      </c>
      <c r="D995" s="293"/>
      <c r="E995" s="293"/>
    </row>
    <row r="996" spans="1:5" ht="15" customHeight="1" x14ac:dyDescent="0.2">
      <c r="A996" s="291" t="str">
        <f>IF(RefStr!H27="","Telefon za kontakt: _________________","Telefon za kontakt: " &amp; RefStr!H27)</f>
        <v>Telefon za kontakt: 01 60 60 111</v>
      </c>
      <c r="C996" s="292"/>
    </row>
    <row r="997" spans="1:5" ht="15" customHeight="1" x14ac:dyDescent="0.2">
      <c r="A997" s="291" t="str">
        <f>IF(RefStr!H33="","Odgovorna osoba: _____________________________","Odgovorna osoba: " &amp; RefStr!H33)</f>
        <v>Odgovorna osoba: Mirko Boch</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77"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24867</v>
      </c>
      <c r="C4" s="414"/>
      <c r="D4" s="414"/>
      <c r="E4" s="415">
        <f>SUM(Skriveni!G977:G1286)</f>
        <v>23323166.574000008</v>
      </c>
      <c r="F4" s="416"/>
    </row>
    <row r="5" spans="1:6" ht="15" customHeight="1" x14ac:dyDescent="0.2">
      <c r="B5" s="413" t="str">
        <f>"Naziv: "&amp;IF(RefStr!B10&lt;&gt;"",RefStr!B10,"_______________________________________")</f>
        <v>Naziv: ZAGREBAČKA FILHARMONIJA</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9001 Izvođačka umjetnost</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4774572</v>
      </c>
      <c r="E12" s="96">
        <f>E13+E74</f>
        <v>3975718</v>
      </c>
      <c r="F12" s="123">
        <f t="shared" ref="F12:F75" si="0">IF(D12&gt;0,IF(E12/D12&gt;=100,"&gt;&gt;100",E12/D12*100),"-")</f>
        <v>83.268573601989871</v>
      </c>
    </row>
    <row r="13" spans="1:6" s="3" customFormat="1" x14ac:dyDescent="0.2">
      <c r="A13" s="132">
        <v>0</v>
      </c>
      <c r="B13" s="314" t="s">
        <v>521</v>
      </c>
      <c r="C13" s="303">
        <v>2</v>
      </c>
      <c r="D13" s="97">
        <f>D14+D18+D57+D58+D62+D69</f>
        <v>1396719</v>
      </c>
      <c r="E13" s="97">
        <f>E14+E18+E57+E58+E62+E69</f>
        <v>1208045</v>
      </c>
      <c r="F13" s="124">
        <f t="shared" si="0"/>
        <v>86.491627879337216</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1387307</v>
      </c>
      <c r="E18" s="97">
        <f>E19+E25+E35+E41+E47+E51</f>
        <v>1208045</v>
      </c>
      <c r="F18" s="124">
        <f t="shared" si="0"/>
        <v>87.078418835917361</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552143</v>
      </c>
      <c r="E25" s="97">
        <f>SUM(E26:E33)-E34</f>
        <v>357394</v>
      </c>
      <c r="F25" s="124">
        <f t="shared" si="0"/>
        <v>64.728521415647748</v>
      </c>
    </row>
    <row r="26" spans="1:6" s="3" customFormat="1" x14ac:dyDescent="0.2">
      <c r="A26" s="132" t="s">
        <v>1157</v>
      </c>
      <c r="B26" s="314" t="s">
        <v>3941</v>
      </c>
      <c r="C26" s="303">
        <v>15</v>
      </c>
      <c r="D26" s="94">
        <v>708383</v>
      </c>
      <c r="E26" s="94">
        <v>683543</v>
      </c>
      <c r="F26" s="125">
        <f t="shared" si="0"/>
        <v>96.493422343562727</v>
      </c>
    </row>
    <row r="27" spans="1:6" s="3" customFormat="1" x14ac:dyDescent="0.2">
      <c r="A27" s="132" t="s">
        <v>1158</v>
      </c>
      <c r="B27" s="314" t="s">
        <v>3965</v>
      </c>
      <c r="C27" s="303">
        <v>16</v>
      </c>
      <c r="D27" s="94">
        <v>87687</v>
      </c>
      <c r="E27" s="94">
        <v>90232</v>
      </c>
      <c r="F27" s="125">
        <f t="shared" si="0"/>
        <v>102.90236865213771</v>
      </c>
    </row>
    <row r="28" spans="1:6" s="3" customFormat="1" x14ac:dyDescent="0.2">
      <c r="A28" s="132" t="s">
        <v>1159</v>
      </c>
      <c r="B28" s="314" t="s">
        <v>3943</v>
      </c>
      <c r="C28" s="303">
        <v>17</v>
      </c>
      <c r="D28" s="94">
        <v>394076</v>
      </c>
      <c r="E28" s="94">
        <v>394076</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7266</v>
      </c>
      <c r="E30" s="94">
        <v>7266</v>
      </c>
      <c r="F30" s="125">
        <f t="shared" si="0"/>
        <v>100</v>
      </c>
    </row>
    <row r="31" spans="1:6" s="3" customFormat="1" x14ac:dyDescent="0.2">
      <c r="A31" s="272" t="s">
        <v>2451</v>
      </c>
      <c r="B31" s="314" t="s">
        <v>3946</v>
      </c>
      <c r="C31" s="303">
        <v>20</v>
      </c>
      <c r="D31" s="94">
        <v>9567934</v>
      </c>
      <c r="E31" s="94">
        <v>9445610</v>
      </c>
      <c r="F31" s="125">
        <f t="shared" si="0"/>
        <v>98.72152128139679</v>
      </c>
    </row>
    <row r="32" spans="1:6" s="3" customFormat="1" x14ac:dyDescent="0.2">
      <c r="A32" s="272" t="s">
        <v>2452</v>
      </c>
      <c r="B32" s="314" t="s">
        <v>3947</v>
      </c>
      <c r="C32" s="303">
        <v>21</v>
      </c>
      <c r="D32" s="94">
        <v>1603966</v>
      </c>
      <c r="E32" s="94">
        <v>1603966</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11817169</v>
      </c>
      <c r="E34" s="94">
        <v>11867299</v>
      </c>
      <c r="F34" s="125">
        <f t="shared" si="0"/>
        <v>100.42421327815485</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595998</v>
      </c>
      <c r="E41" s="97">
        <f>SUM(E42:E45)-E46</f>
        <v>633161</v>
      </c>
      <c r="F41" s="124">
        <f t="shared" si="0"/>
        <v>106.23542360880404</v>
      </c>
    </row>
    <row r="42" spans="1:6" s="3" customFormat="1" x14ac:dyDescent="0.2">
      <c r="A42" s="132" t="s">
        <v>2878</v>
      </c>
      <c r="B42" s="314" t="s">
        <v>2886</v>
      </c>
      <c r="C42" s="303">
        <v>31</v>
      </c>
      <c r="D42" s="94">
        <v>595998</v>
      </c>
      <c r="E42" s="94">
        <v>633161</v>
      </c>
      <c r="F42" s="125">
        <f t="shared" si="0"/>
        <v>106.23542360880404</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239166</v>
      </c>
      <c r="E51" s="97">
        <f>SUM(E52:E55)-E56</f>
        <v>217490</v>
      </c>
      <c r="F51" s="124">
        <f t="shared" si="0"/>
        <v>90.936838848331277</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342207</v>
      </c>
      <c r="E53" s="94">
        <v>397328</v>
      </c>
      <c r="F53" s="125">
        <f t="shared" si="0"/>
        <v>116.10750218435039</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103041</v>
      </c>
      <c r="E56" s="94">
        <v>179838</v>
      </c>
      <c r="F56" s="125">
        <f t="shared" si="0"/>
        <v>174.53052668355315</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41541</v>
      </c>
      <c r="E60" s="94">
        <v>43818</v>
      </c>
      <c r="F60" s="125">
        <f t="shared" si="0"/>
        <v>105.48133169639632</v>
      </c>
    </row>
    <row r="61" spans="1:6" s="3" customFormat="1" x14ac:dyDescent="0.2">
      <c r="A61" s="132" t="s">
        <v>456</v>
      </c>
      <c r="B61" s="314" t="s">
        <v>617</v>
      </c>
      <c r="C61" s="303">
        <v>50</v>
      </c>
      <c r="D61" s="94">
        <v>41541</v>
      </c>
      <c r="E61" s="94">
        <v>43818</v>
      </c>
      <c r="F61" s="125">
        <f t="shared" si="0"/>
        <v>105.48133169639632</v>
      </c>
    </row>
    <row r="62" spans="1:6" s="3" customFormat="1" x14ac:dyDescent="0.2">
      <c r="A62" s="132" t="s">
        <v>618</v>
      </c>
      <c r="B62" s="314" t="s">
        <v>3383</v>
      </c>
      <c r="C62" s="303">
        <v>51</v>
      </c>
      <c r="D62" s="97">
        <f>SUM(D63:D68)</f>
        <v>9412</v>
      </c>
      <c r="E62" s="97">
        <f>SUM(E63:E68)</f>
        <v>0</v>
      </c>
      <c r="F62" s="124">
        <f t="shared" si="0"/>
        <v>0</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v>9412</v>
      </c>
      <c r="E68" s="94"/>
      <c r="F68" s="125">
        <f t="shared" si="0"/>
        <v>0</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3377853</v>
      </c>
      <c r="E74" s="97">
        <f>E75+E84+E92+E123+E139+E151+E168+E169</f>
        <v>2767673</v>
      </c>
      <c r="F74" s="124">
        <f t="shared" si="0"/>
        <v>81.935862809897301</v>
      </c>
    </row>
    <row r="75" spans="1:6" s="3" customFormat="1" x14ac:dyDescent="0.2">
      <c r="A75" s="272" t="s">
        <v>2744</v>
      </c>
      <c r="B75" s="314" t="s">
        <v>322</v>
      </c>
      <c r="C75" s="303">
        <v>64</v>
      </c>
      <c r="D75" s="97">
        <f>+D76+D81+D82+D83</f>
        <v>2998116</v>
      </c>
      <c r="E75" s="97">
        <f>+E76+E81+E82+E83</f>
        <v>2236885</v>
      </c>
      <c r="F75" s="124">
        <f t="shared" si="0"/>
        <v>74.609688217533943</v>
      </c>
    </row>
    <row r="76" spans="1:6" s="3" customFormat="1" x14ac:dyDescent="0.2">
      <c r="A76" s="132" t="s">
        <v>3429</v>
      </c>
      <c r="B76" s="317" t="s">
        <v>1885</v>
      </c>
      <c r="C76" s="303">
        <v>65</v>
      </c>
      <c r="D76" s="97">
        <f>SUM(D77:D80)</f>
        <v>2962861</v>
      </c>
      <c r="E76" s="97">
        <f>SUM(E77:E80)</f>
        <v>2227551</v>
      </c>
      <c r="F76" s="124">
        <f t="shared" ref="F76:F139" si="1">IF(D76&gt;0,IF(E76/D76&gt;=100,"&gt;&gt;100",E76/D76*100),"-")</f>
        <v>75.182433465491627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2962861</v>
      </c>
      <c r="E78" s="94">
        <v>2227551</v>
      </c>
      <c r="F78" s="125">
        <f t="shared" si="1"/>
        <v>75.182433465491627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35255</v>
      </c>
      <c r="E82" s="94">
        <v>9334</v>
      </c>
      <c r="F82" s="125">
        <f t="shared" si="1"/>
        <v>26.475677208906539</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136070</v>
      </c>
      <c r="E84" s="97">
        <f>+E85+SUM(E88:E91)</f>
        <v>148451</v>
      </c>
      <c r="F84" s="124">
        <f t="shared" si="1"/>
        <v>109.09899316528258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v>6325</v>
      </c>
      <c r="E88" s="94">
        <v>6325</v>
      </c>
      <c r="F88" s="125">
        <f t="shared" si="1"/>
        <v>100</v>
      </c>
    </row>
    <row r="89" spans="1:6" s="3" customFormat="1" x14ac:dyDescent="0.2">
      <c r="A89" s="132" t="s">
        <v>4174</v>
      </c>
      <c r="B89" s="317" t="s">
        <v>4175</v>
      </c>
      <c r="C89" s="303">
        <v>78</v>
      </c>
      <c r="D89" s="94">
        <v>25852</v>
      </c>
      <c r="E89" s="94">
        <v>26067</v>
      </c>
      <c r="F89" s="125">
        <f t="shared" si="1"/>
        <v>100.83165712517406</v>
      </c>
    </row>
    <row r="90" spans="1:6" s="3" customFormat="1" x14ac:dyDescent="0.2">
      <c r="A90" s="132" t="s">
        <v>4176</v>
      </c>
      <c r="B90" s="317" t="s">
        <v>4177</v>
      </c>
      <c r="C90" s="303">
        <v>79</v>
      </c>
      <c r="D90" s="94">
        <v>33</v>
      </c>
      <c r="E90" s="94">
        <v>4114</v>
      </c>
      <c r="F90" s="125" t="str">
        <f t="shared" si="1"/>
        <v>&gt;&gt;100</v>
      </c>
    </row>
    <row r="91" spans="1:6" s="3" customFormat="1" x14ac:dyDescent="0.2">
      <c r="A91" s="132" t="s">
        <v>4178</v>
      </c>
      <c r="B91" s="317" t="s">
        <v>4179</v>
      </c>
      <c r="C91" s="303">
        <v>80</v>
      </c>
      <c r="D91" s="94">
        <v>103860</v>
      </c>
      <c r="E91" s="94">
        <v>111945</v>
      </c>
      <c r="F91" s="125">
        <f t="shared" si="1"/>
        <v>107.78451761987291</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12505</v>
      </c>
      <c r="E123" s="97">
        <f>E124+E131-E138</f>
        <v>25874</v>
      </c>
      <c r="F123" s="124">
        <f t="shared" si="1"/>
        <v>206.9092363054778</v>
      </c>
    </row>
    <row r="124" spans="1:6" s="3" customFormat="1" x14ac:dyDescent="0.2">
      <c r="A124" s="132"/>
      <c r="B124" s="314" t="s">
        <v>2953</v>
      </c>
      <c r="C124" s="303">
        <v>113</v>
      </c>
      <c r="D124" s="97">
        <f>SUM(D125:D130)</f>
        <v>12505</v>
      </c>
      <c r="E124" s="97">
        <f>SUM(E125:E130)</f>
        <v>25874</v>
      </c>
      <c r="F124" s="124">
        <f t="shared" si="1"/>
        <v>206.9092363054778</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v>12505</v>
      </c>
      <c r="E130" s="94">
        <v>25874</v>
      </c>
      <c r="F130" s="125">
        <f t="shared" si="1"/>
        <v>206.9092363054778</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112359</v>
      </c>
      <c r="E151" s="97">
        <f>SUM(E152:E154)+SUM(E162:E166)-E167</f>
        <v>39240</v>
      </c>
      <c r="F151" s="124">
        <f t="shared" si="2"/>
        <v>34.92377112647852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v>34240</v>
      </c>
      <c r="F163" s="125" t="str">
        <f t="shared" si="2"/>
        <v>-</v>
      </c>
    </row>
    <row r="164" spans="1:6" s="3" customFormat="1" x14ac:dyDescent="0.2">
      <c r="A164" s="272" t="s">
        <v>3805</v>
      </c>
      <c r="B164" s="317" t="s">
        <v>1338</v>
      </c>
      <c r="C164" s="303">
        <v>153</v>
      </c>
      <c r="D164" s="94">
        <v>112359</v>
      </c>
      <c r="E164" s="94">
        <v>47000</v>
      </c>
      <c r="F164" s="125">
        <f t="shared" si="2"/>
        <v>41.830204968004345</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v>42000</v>
      </c>
      <c r="F167" s="125" t="str">
        <f t="shared" si="2"/>
        <v>-</v>
      </c>
    </row>
    <row r="168" spans="1:6" s="3" customFormat="1" x14ac:dyDescent="0.2">
      <c r="A168" s="132" t="s">
        <v>3808</v>
      </c>
      <c r="B168" s="317" t="s">
        <v>3809</v>
      </c>
      <c r="C168" s="303">
        <v>157</v>
      </c>
      <c r="D168" s="94">
        <v>34131</v>
      </c>
      <c r="E168" s="94">
        <v>27409</v>
      </c>
      <c r="F168" s="125">
        <f t="shared" si="2"/>
        <v>80.305294307228039</v>
      </c>
    </row>
    <row r="169" spans="1:6" s="3" customFormat="1" x14ac:dyDescent="0.2">
      <c r="A169" s="132" t="s">
        <v>3810</v>
      </c>
      <c r="B169" s="314" t="s">
        <v>4238</v>
      </c>
      <c r="C169" s="303">
        <v>158</v>
      </c>
      <c r="D169" s="97">
        <f>SUM(D170:D172)</f>
        <v>84672</v>
      </c>
      <c r="E169" s="97">
        <f>SUM(E170:E172)</f>
        <v>289814</v>
      </c>
      <c r="F169" s="124">
        <f t="shared" si="2"/>
        <v>342.27843915343914</v>
      </c>
    </row>
    <row r="170" spans="1:6" s="3" customFormat="1" x14ac:dyDescent="0.2">
      <c r="A170" s="272" t="s">
        <v>2743</v>
      </c>
      <c r="B170" s="314" t="s">
        <v>4239</v>
      </c>
      <c r="C170" s="303">
        <v>159</v>
      </c>
      <c r="D170" s="94">
        <v>84672</v>
      </c>
      <c r="E170" s="94">
        <v>289814</v>
      </c>
      <c r="F170" s="125">
        <f t="shared" si="2"/>
        <v>342.27843915343914</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4774572</v>
      </c>
      <c r="E173" s="97">
        <f>E174+E234</f>
        <v>3975718</v>
      </c>
      <c r="F173" s="124">
        <f t="shared" si="2"/>
        <v>83.268573601989871</v>
      </c>
    </row>
    <row r="174" spans="1:6" s="3" customFormat="1" x14ac:dyDescent="0.2">
      <c r="A174" s="272" t="s">
        <v>3813</v>
      </c>
      <c r="B174" s="314" t="s">
        <v>1145</v>
      </c>
      <c r="C174" s="303">
        <v>163</v>
      </c>
      <c r="D174" s="97">
        <f>D175+D186+D187+D203+D231</f>
        <v>4359947</v>
      </c>
      <c r="E174" s="97">
        <f>E175+E186+E187+E203+E231</f>
        <v>5221221</v>
      </c>
      <c r="F174" s="124">
        <f t="shared" si="2"/>
        <v>119.75423095739465</v>
      </c>
    </row>
    <row r="175" spans="1:6" s="3" customFormat="1" x14ac:dyDescent="0.2">
      <c r="A175" s="272" t="s">
        <v>1181</v>
      </c>
      <c r="B175" s="314" t="s">
        <v>1547</v>
      </c>
      <c r="C175" s="303">
        <v>164</v>
      </c>
      <c r="D175" s="97">
        <f>SUM(D176:D178)+SUM(D182:D185)</f>
        <v>4353947</v>
      </c>
      <c r="E175" s="97">
        <f>SUM(E176:E178)+SUM(E182:E185)</f>
        <v>5199763</v>
      </c>
      <c r="F175" s="124">
        <f t="shared" si="2"/>
        <v>119.42641929265561</v>
      </c>
    </row>
    <row r="176" spans="1:6" s="3" customFormat="1" x14ac:dyDescent="0.2">
      <c r="A176" s="272" t="s">
        <v>1182</v>
      </c>
      <c r="B176" s="314" t="s">
        <v>1183</v>
      </c>
      <c r="C176" s="303">
        <v>165</v>
      </c>
      <c r="D176" s="94">
        <v>2174526</v>
      </c>
      <c r="E176" s="94">
        <v>2324064</v>
      </c>
      <c r="F176" s="125">
        <f t="shared" si="2"/>
        <v>106.87680901493015</v>
      </c>
    </row>
    <row r="177" spans="1:6" s="3" customFormat="1" x14ac:dyDescent="0.2">
      <c r="A177" s="272" t="s">
        <v>1184</v>
      </c>
      <c r="B177" s="314" t="s">
        <v>1185</v>
      </c>
      <c r="C177" s="303">
        <v>166</v>
      </c>
      <c r="D177" s="94">
        <v>2146226</v>
      </c>
      <c r="E177" s="94">
        <v>2537309</v>
      </c>
      <c r="F177" s="125">
        <f t="shared" si="2"/>
        <v>118.22189275500344</v>
      </c>
    </row>
    <row r="178" spans="1:6" s="3" customFormat="1" x14ac:dyDescent="0.2">
      <c r="A178" s="272" t="s">
        <v>1186</v>
      </c>
      <c r="B178" s="317" t="s">
        <v>2842</v>
      </c>
      <c r="C178" s="303">
        <v>167</v>
      </c>
      <c r="D178" s="97">
        <f>SUM(D179:D181)</f>
        <v>0</v>
      </c>
      <c r="E178" s="97">
        <f>SUM(E179:E181)</f>
        <v>182</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v>182</v>
      </c>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v>834</v>
      </c>
      <c r="F184" s="125" t="str">
        <f t="shared" si="2"/>
        <v>-</v>
      </c>
    </row>
    <row r="185" spans="1:6" s="3" customFormat="1" x14ac:dyDescent="0.2">
      <c r="A185" s="272" t="s">
        <v>1193</v>
      </c>
      <c r="B185" s="317" t="s">
        <v>3032</v>
      </c>
      <c r="C185" s="303">
        <v>174</v>
      </c>
      <c r="D185" s="94">
        <v>33195</v>
      </c>
      <c r="E185" s="94">
        <v>337374</v>
      </c>
      <c r="F185" s="125">
        <f t="shared" si="2"/>
        <v>1016.3398102123814</v>
      </c>
    </row>
    <row r="186" spans="1:6" s="3" customFormat="1" x14ac:dyDescent="0.2">
      <c r="A186" s="272" t="s">
        <v>3033</v>
      </c>
      <c r="B186" s="314" t="s">
        <v>3034</v>
      </c>
      <c r="C186" s="303">
        <v>175</v>
      </c>
      <c r="D186" s="94">
        <v>6000</v>
      </c>
      <c r="E186" s="94">
        <v>21458</v>
      </c>
      <c r="F186" s="125">
        <f t="shared" si="2"/>
        <v>357.63333333333333</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414625</v>
      </c>
      <c r="E234" s="97">
        <f>+E235+E243-E247+E251+E252+E253</f>
        <v>-1245503</v>
      </c>
      <c r="F234" s="124">
        <f t="shared" si="3"/>
        <v>-300.39264395538135</v>
      </c>
    </row>
    <row r="235" spans="1:6" s="3" customFormat="1" x14ac:dyDescent="0.2">
      <c r="A235" s="132" t="s">
        <v>1279</v>
      </c>
      <c r="B235" s="314" t="s">
        <v>3395</v>
      </c>
      <c r="C235" s="303">
        <v>224</v>
      </c>
      <c r="D235" s="97">
        <f>D236-D239</f>
        <v>1396719</v>
      </c>
      <c r="E235" s="97">
        <f>E236-E239</f>
        <v>1208045</v>
      </c>
      <c r="F235" s="124">
        <f t="shared" si="3"/>
        <v>86.491627879337216</v>
      </c>
    </row>
    <row r="236" spans="1:6" s="3" customFormat="1" x14ac:dyDescent="0.2">
      <c r="A236" s="132" t="s">
        <v>1280</v>
      </c>
      <c r="B236" s="314" t="s">
        <v>3396</v>
      </c>
      <c r="C236" s="303">
        <v>225</v>
      </c>
      <c r="D236" s="97">
        <f>SUM(D237:D238)</f>
        <v>1396719</v>
      </c>
      <c r="E236" s="97">
        <f>SUM(E237:E238)</f>
        <v>1208045</v>
      </c>
      <c r="F236" s="124">
        <f t="shared" si="3"/>
        <v>86.491627879337216</v>
      </c>
    </row>
    <row r="237" spans="1:6" s="3" customFormat="1" x14ac:dyDescent="0.2">
      <c r="A237" s="132" t="s">
        <v>1281</v>
      </c>
      <c r="B237" s="314" t="s">
        <v>1282</v>
      </c>
      <c r="C237" s="303">
        <v>226</v>
      </c>
      <c r="D237" s="94">
        <v>670370</v>
      </c>
      <c r="E237" s="94">
        <v>376671</v>
      </c>
      <c r="F237" s="125">
        <f t="shared" si="3"/>
        <v>56.188522756089924</v>
      </c>
    </row>
    <row r="238" spans="1:6" s="3" customFormat="1" x14ac:dyDescent="0.2">
      <c r="A238" s="132" t="s">
        <v>1283</v>
      </c>
      <c r="B238" s="314" t="s">
        <v>1284</v>
      </c>
      <c r="C238" s="303">
        <v>227</v>
      </c>
      <c r="D238" s="94">
        <v>726349</v>
      </c>
      <c r="E238" s="94">
        <v>831374</v>
      </c>
      <c r="F238" s="125">
        <f t="shared" si="3"/>
        <v>114.45930262174244</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1106382</v>
      </c>
      <c r="E247" s="97">
        <f>SUM(E248:E250)</f>
        <v>2501465</v>
      </c>
      <c r="F247" s="124">
        <f t="shared" si="3"/>
        <v>226.09415192944212</v>
      </c>
    </row>
    <row r="248" spans="1:6" s="3" customFormat="1" x14ac:dyDescent="0.2">
      <c r="A248" s="132" t="s">
        <v>2927</v>
      </c>
      <c r="B248" s="314" t="s">
        <v>2807</v>
      </c>
      <c r="C248" s="303">
        <v>237</v>
      </c>
      <c r="D248" s="94">
        <v>70255</v>
      </c>
      <c r="E248" s="94">
        <v>1232429</v>
      </c>
      <c r="F248" s="125">
        <f t="shared" si="3"/>
        <v>1754.2224752686643</v>
      </c>
    </row>
    <row r="249" spans="1:6" s="3" customFormat="1" x14ac:dyDescent="0.2">
      <c r="A249" s="132" t="s">
        <v>2593</v>
      </c>
      <c r="B249" s="317" t="s">
        <v>2808</v>
      </c>
      <c r="C249" s="303">
        <v>238</v>
      </c>
      <c r="D249" s="94">
        <v>1036127</v>
      </c>
      <c r="E249" s="94">
        <v>1269036</v>
      </c>
      <c r="F249" s="125">
        <f t="shared" si="3"/>
        <v>122.47880809977927</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112109</v>
      </c>
      <c r="E251" s="94">
        <v>38240</v>
      </c>
      <c r="F251" s="125">
        <f t="shared" si="3"/>
        <v>34.109661133361278</v>
      </c>
    </row>
    <row r="252" spans="1:6" s="3" customFormat="1" x14ac:dyDescent="0.2">
      <c r="A252" s="132" t="s">
        <v>2595</v>
      </c>
      <c r="B252" s="317" t="s">
        <v>1574</v>
      </c>
      <c r="C252" s="303">
        <v>241</v>
      </c>
      <c r="D252" s="94">
        <v>12179</v>
      </c>
      <c r="E252" s="94">
        <v>9677</v>
      </c>
      <c r="F252" s="125">
        <f t="shared" si="3"/>
        <v>79.456441415551353</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359212</v>
      </c>
      <c r="E255" s="97">
        <f>E256</f>
        <v>263710</v>
      </c>
      <c r="F255" s="124">
        <f t="shared" si="3"/>
        <v>73.413471710299206</v>
      </c>
    </row>
    <row r="256" spans="1:6" s="3" customFormat="1" x14ac:dyDescent="0.2">
      <c r="A256" s="319" t="s">
        <v>302</v>
      </c>
      <c r="B256" s="320" t="s">
        <v>303</v>
      </c>
      <c r="C256" s="306">
        <v>245</v>
      </c>
      <c r="D256" s="95">
        <v>359212</v>
      </c>
      <c r="E256" s="95">
        <v>263710</v>
      </c>
      <c r="F256" s="126">
        <f t="shared" si="3"/>
        <v>73.413471710299206</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112359</v>
      </c>
      <c r="E260" s="94">
        <v>7400</v>
      </c>
      <c r="F260" s="125">
        <f t="shared" si="4"/>
        <v>6.5860322715581301</v>
      </c>
    </row>
    <row r="261" spans="1:6" s="3" customFormat="1" x14ac:dyDescent="0.2">
      <c r="A261" s="132" t="s">
        <v>3171</v>
      </c>
      <c r="B261" s="314" t="s">
        <v>3173</v>
      </c>
      <c r="C261" s="303">
        <v>249</v>
      </c>
      <c r="D261" s="94"/>
      <c r="E261" s="94">
        <v>31840</v>
      </c>
      <c r="F261" s="125" t="str">
        <f t="shared" si="4"/>
        <v>-</v>
      </c>
    </row>
    <row r="262" spans="1:6" s="3" customFormat="1" x14ac:dyDescent="0.2">
      <c r="A262" s="132" t="s">
        <v>3174</v>
      </c>
      <c r="B262" s="314" t="s">
        <v>3175</v>
      </c>
      <c r="C262" s="303">
        <v>250</v>
      </c>
      <c r="D262" s="94">
        <v>332</v>
      </c>
      <c r="E262" s="94"/>
      <c r="F262" s="125">
        <f t="shared" si="4"/>
        <v>0</v>
      </c>
    </row>
    <row r="263" spans="1:6" s="3" customFormat="1" x14ac:dyDescent="0.2">
      <c r="A263" s="132" t="s">
        <v>3174</v>
      </c>
      <c r="B263" s="314" t="s">
        <v>3176</v>
      </c>
      <c r="C263" s="303">
        <v>251</v>
      </c>
      <c r="D263" s="94">
        <v>33799</v>
      </c>
      <c r="E263" s="94">
        <v>27409</v>
      </c>
      <c r="F263" s="125">
        <f t="shared" si="4"/>
        <v>81.094115210509187</v>
      </c>
    </row>
    <row r="264" spans="1:6" s="3" customFormat="1" x14ac:dyDescent="0.2">
      <c r="A264" s="321" t="s">
        <v>3401</v>
      </c>
      <c r="B264" s="322" t="s">
        <v>3402</v>
      </c>
      <c r="C264" s="303">
        <v>252</v>
      </c>
      <c r="D264" s="94">
        <v>41359</v>
      </c>
      <c r="E264" s="94">
        <v>56412</v>
      </c>
      <c r="F264" s="125"/>
    </row>
    <row r="265" spans="1:6" s="3" customFormat="1" x14ac:dyDescent="0.2">
      <c r="A265" s="321" t="s">
        <v>3403</v>
      </c>
      <c r="B265" s="322" t="s">
        <v>3404</v>
      </c>
      <c r="C265" s="303">
        <v>253</v>
      </c>
      <c r="D265" s="94">
        <v>62500</v>
      </c>
      <c r="E265" s="94">
        <v>55532</v>
      </c>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1772718</v>
      </c>
      <c r="E287" s="94">
        <v>2502240</v>
      </c>
      <c r="F287" s="125">
        <f t="shared" si="4"/>
        <v>141.15273833740054</v>
      </c>
    </row>
    <row r="288" spans="1:6" s="3" customFormat="1" x14ac:dyDescent="0.2">
      <c r="A288" s="132" t="s">
        <v>3177</v>
      </c>
      <c r="B288" s="314" t="s">
        <v>3274</v>
      </c>
      <c r="C288" s="303">
        <v>276</v>
      </c>
      <c r="D288" s="94">
        <v>2581229</v>
      </c>
      <c r="E288" s="94">
        <v>2697523</v>
      </c>
      <c r="F288" s="125">
        <f t="shared" si="4"/>
        <v>104.50537321562715</v>
      </c>
    </row>
    <row r="289" spans="1:6" s="3" customFormat="1" x14ac:dyDescent="0.2">
      <c r="A289" s="132" t="s">
        <v>3275</v>
      </c>
      <c r="B289" s="314" t="s">
        <v>3276</v>
      </c>
      <c r="C289" s="303">
        <v>277</v>
      </c>
      <c r="D289" s="94">
        <v>6000</v>
      </c>
      <c r="E289" s="94">
        <v>21458</v>
      </c>
      <c r="F289" s="125">
        <f t="shared" si="4"/>
        <v>357.63333333333333</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Josip Letica</v>
      </c>
      <c r="B325" s="291"/>
      <c r="D325" s="293"/>
      <c r="E325" s="293"/>
      <c r="F325" s="291"/>
      <c r="G325" s="307"/>
    </row>
    <row r="326" spans="1:7" s="292" customFormat="1" ht="15" customHeight="1" x14ac:dyDescent="0.2">
      <c r="A326" s="291" t="str">
        <f>IF(RefStr!H27="","Telefon za kontakt: _________________","Telefon za kontakt: " &amp; RefStr!H27)</f>
        <v>Telefon za kontakt: 01 60 60 111</v>
      </c>
      <c r="B326" s="291"/>
      <c r="F326" s="291"/>
      <c r="G326" s="307"/>
    </row>
    <row r="327" spans="1:7" s="292" customFormat="1" ht="15" customHeight="1" x14ac:dyDescent="0.2">
      <c r="A327" s="291" t="str">
        <f>IF(RefStr!H33="","Odgovorna osoba: _____________________________","Odgovorna osoba: " &amp; RefStr!H33)</f>
        <v>Odgovorna osoba: Mirko Boch</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B121" sqref="B12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24867</v>
      </c>
      <c r="C4" s="414"/>
      <c r="D4" s="414"/>
      <c r="E4" s="415">
        <f>SUM(Skriveni!G1287:G1423)</f>
        <v>43351671.210000001</v>
      </c>
      <c r="F4" s="416"/>
    </row>
    <row r="5" spans="1:6" ht="15" customHeight="1" x14ac:dyDescent="0.2">
      <c r="B5" s="413" t="str">
        <f>"Naziv: "&amp;IF(RefStr!B10&lt;&gt;"",RefStr!B10,"_______________________________________")</f>
        <v>Naziv: ZAGREBAČKA FILHARMONIJA</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9001 Izvođačka umjetnost</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41590994</v>
      </c>
      <c r="E114" s="97">
        <f>SUM(E115:E120)</f>
        <v>42033012</v>
      </c>
      <c r="F114" s="125">
        <f t="shared" si="1"/>
        <v>101.06277334944195</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v>41590994</v>
      </c>
      <c r="E116" s="94">
        <v>42033012</v>
      </c>
      <c r="F116" s="125">
        <f t="shared" si="1"/>
        <v>101.06277334944195</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41590994</v>
      </c>
      <c r="E148" s="107">
        <f>E12+E29+E35+E42+E82+E89+E96+E114+E121+E136</f>
        <v>42033012</v>
      </c>
      <c r="F148" s="126">
        <f t="shared" si="2"/>
        <v>101.06277334944195</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Josip Letica</v>
      </c>
      <c r="B151" s="291"/>
      <c r="D151" s="293"/>
      <c r="E151" s="293"/>
      <c r="F151" s="291"/>
      <c r="G151" s="307"/>
    </row>
    <row r="152" spans="1:7" s="292" customFormat="1" ht="15" customHeight="1" x14ac:dyDescent="0.2">
      <c r="A152" s="291" t="str">
        <f>IF(RefStr!H27="","Telefon za kontakt: _________________","Telefon za kontakt: " &amp; RefStr!H27)</f>
        <v>Telefon za kontakt: 01 60 60 111</v>
      </c>
      <c r="B152" s="291"/>
      <c r="E152" s="291"/>
      <c r="F152" s="291"/>
      <c r="G152" s="307"/>
    </row>
    <row r="153" spans="1:7" s="292" customFormat="1" ht="15" customHeight="1" x14ac:dyDescent="0.2">
      <c r="A153" s="291" t="str">
        <f>IF(RefStr!H33="","Odgovorna osoba: _____________________________","Odgovorna osoba: " &amp; RefStr!H33)</f>
        <v>Odgovorna osoba: Mirko Boch</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41" activePane="bottomLeft" state="frozen"/>
      <selection pane="bottomLeft" activeCell="E22" sqref="E2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24867</v>
      </c>
      <c r="C4" s="450"/>
      <c r="D4" s="415">
        <f>SUM(Skriveni!G1424:G1467)</f>
        <v>26.488</v>
      </c>
      <c r="E4" s="416"/>
    </row>
    <row r="5" spans="1:6" ht="15" customHeight="1" x14ac:dyDescent="0.2">
      <c r="B5" s="413" t="str">
        <f>"Naziv: "&amp;IF(RefStr!B10&lt;&gt;"",RefStr!B10,"_______________________________________")</f>
        <v>Naziv: ZAGREBAČKA FILHARMONIJA</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9001 Izvođačka umjetnost</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1204</v>
      </c>
    </row>
    <row r="13" spans="1:6" s="3" customFormat="1" ht="14.1" customHeight="1" x14ac:dyDescent="0.2">
      <c r="A13" s="301" t="s">
        <v>3306</v>
      </c>
      <c r="B13" s="302" t="s">
        <v>3307</v>
      </c>
      <c r="C13" s="303">
        <v>2</v>
      </c>
      <c r="D13" s="97">
        <f>D14+D21</f>
        <v>0</v>
      </c>
      <c r="E13" s="134">
        <f>E14+E21</f>
        <v>1204</v>
      </c>
    </row>
    <row r="14" spans="1:6" s="3" customFormat="1" ht="14.1" customHeight="1" x14ac:dyDescent="0.2">
      <c r="A14" s="301" t="s">
        <v>1215</v>
      </c>
      <c r="B14" s="302" t="s">
        <v>3308</v>
      </c>
      <c r="C14" s="303">
        <v>3</v>
      </c>
      <c r="D14" s="97">
        <f>SUM(D15:D20)</f>
        <v>0</v>
      </c>
      <c r="E14" s="134">
        <f>SUM(E15:E20)</f>
        <v>1204</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v>1204</v>
      </c>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Josip Letica</v>
      </c>
      <c r="B59" s="291"/>
      <c r="D59" s="293"/>
      <c r="E59" s="293"/>
      <c r="F59" s="291"/>
      <c r="G59" s="307"/>
    </row>
    <row r="60" spans="1:7" s="292" customFormat="1" ht="15" customHeight="1" x14ac:dyDescent="0.2">
      <c r="A60" s="291" t="str">
        <f>IF(RefStr!H27="","Telefon za kontakt: _________________","Telefon za kontakt: " &amp; RefStr!H27)</f>
        <v>Telefon za kontakt: 01 60 60 111</v>
      </c>
      <c r="B60" s="291"/>
      <c r="F60" s="291"/>
      <c r="G60" s="307"/>
    </row>
    <row r="61" spans="1:7" s="292" customFormat="1" ht="15" customHeight="1" x14ac:dyDescent="0.2">
      <c r="A61" s="291" t="str">
        <f>IF(RefStr!H33="","Odgovorna osoba: _____________________________","Odgovorna osoba: " &amp; RefStr!H33)</f>
        <v>Odgovorna osoba: Mirko Boch</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59" activePane="bottomLeft" state="frozen"/>
      <selection pane="bottomLeft" activeCell="B70" sqref="B7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24867</v>
      </c>
      <c r="C4" s="415">
        <f>SUM(Skriveni!G1468:G1561)</f>
        <v>4256628.2109999992</v>
      </c>
      <c r="D4" s="416"/>
    </row>
    <row r="5" spans="1:5" s="23" customFormat="1" ht="15" customHeight="1" x14ac:dyDescent="0.2">
      <c r="B5" s="98" t="str">
        <f>"Naziv: "&amp;IF(RefStr!B10&lt;&gt;"",RefStr!B10,"_______________________________________")</f>
        <v>Naziv: ZAGREBAČKA FILHARMONIJA</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9001 Izvođačka umjetnost</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4359947</v>
      </c>
    </row>
    <row r="13" spans="1:5" s="2" customFormat="1" x14ac:dyDescent="0.2">
      <c r="A13" s="270"/>
      <c r="B13" s="271" t="s">
        <v>2062</v>
      </c>
      <c r="C13" s="264">
        <v>2</v>
      </c>
      <c r="D13" s="140">
        <f>D14+D15+D23+D24</f>
        <v>42681764</v>
      </c>
    </row>
    <row r="14" spans="1:5" s="2" customFormat="1" x14ac:dyDescent="0.2">
      <c r="A14" s="270"/>
      <c r="B14" s="271" t="s">
        <v>4041</v>
      </c>
      <c r="C14" s="264">
        <v>3</v>
      </c>
      <c r="D14" s="141">
        <v>2000</v>
      </c>
    </row>
    <row r="15" spans="1:5" s="2" customFormat="1" x14ac:dyDescent="0.2">
      <c r="A15" s="270" t="s">
        <v>1181</v>
      </c>
      <c r="B15" s="271" t="s">
        <v>3078</v>
      </c>
      <c r="C15" s="264">
        <v>4</v>
      </c>
      <c r="D15" s="140">
        <f>SUM(D16:D22)</f>
        <v>42461762</v>
      </c>
    </row>
    <row r="16" spans="1:5" s="2" customFormat="1" x14ac:dyDescent="0.2">
      <c r="A16" s="272" t="s">
        <v>1182</v>
      </c>
      <c r="B16" s="273" t="s">
        <v>1183</v>
      </c>
      <c r="C16" s="264">
        <v>5</v>
      </c>
      <c r="D16" s="141">
        <v>28553766</v>
      </c>
    </row>
    <row r="17" spans="1:4" s="2" customFormat="1" x14ac:dyDescent="0.2">
      <c r="A17" s="272" t="s">
        <v>1184</v>
      </c>
      <c r="B17" s="273" t="s">
        <v>1185</v>
      </c>
      <c r="C17" s="264">
        <v>6</v>
      </c>
      <c r="D17" s="141">
        <v>11610859</v>
      </c>
    </row>
    <row r="18" spans="1:4" s="2" customFormat="1" x14ac:dyDescent="0.2">
      <c r="A18" s="272" t="s">
        <v>1186</v>
      </c>
      <c r="B18" s="273" t="s">
        <v>1187</v>
      </c>
      <c r="C18" s="264">
        <v>7</v>
      </c>
      <c r="D18" s="141">
        <v>3116</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v>2208</v>
      </c>
    </row>
    <row r="22" spans="1:4" s="2" customFormat="1" x14ac:dyDescent="0.2">
      <c r="A22" s="272" t="s">
        <v>1193</v>
      </c>
      <c r="B22" s="273" t="s">
        <v>3032</v>
      </c>
      <c r="C22" s="264">
        <v>11</v>
      </c>
      <c r="D22" s="141">
        <v>2291813</v>
      </c>
    </row>
    <row r="23" spans="1:4" s="2" customFormat="1" x14ac:dyDescent="0.2">
      <c r="A23" s="270" t="s">
        <v>3033</v>
      </c>
      <c r="B23" s="271" t="s">
        <v>3034</v>
      </c>
      <c r="C23" s="264">
        <v>12</v>
      </c>
      <c r="D23" s="141">
        <v>218002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41820490</v>
      </c>
    </row>
    <row r="31" spans="1:4" s="2" customFormat="1" x14ac:dyDescent="0.2">
      <c r="A31" s="272"/>
      <c r="B31" s="271" t="s">
        <v>4041</v>
      </c>
      <c r="C31" s="264">
        <v>20</v>
      </c>
      <c r="D31" s="141"/>
    </row>
    <row r="32" spans="1:4" s="2" customFormat="1" x14ac:dyDescent="0.2">
      <c r="A32" s="270" t="s">
        <v>1181</v>
      </c>
      <c r="B32" s="271" t="s">
        <v>3081</v>
      </c>
      <c r="C32" s="264">
        <v>21</v>
      </c>
      <c r="D32" s="140">
        <f>SUM(D33:D39)</f>
        <v>41617946</v>
      </c>
    </row>
    <row r="33" spans="1:4" s="2" customFormat="1" x14ac:dyDescent="0.2">
      <c r="A33" s="272" t="s">
        <v>1182</v>
      </c>
      <c r="B33" s="273" t="s">
        <v>1183</v>
      </c>
      <c r="C33" s="264">
        <v>22</v>
      </c>
      <c r="D33" s="141">
        <v>28404228</v>
      </c>
    </row>
    <row r="34" spans="1:4" s="2" customFormat="1" x14ac:dyDescent="0.2">
      <c r="A34" s="272" t="s">
        <v>1184</v>
      </c>
      <c r="B34" s="273" t="s">
        <v>1185</v>
      </c>
      <c r="C34" s="264">
        <v>23</v>
      </c>
      <c r="D34" s="141">
        <v>11221777</v>
      </c>
    </row>
    <row r="35" spans="1:4" s="2" customFormat="1" x14ac:dyDescent="0.2">
      <c r="A35" s="272" t="s">
        <v>1186</v>
      </c>
      <c r="B35" s="273" t="s">
        <v>1187</v>
      </c>
      <c r="C35" s="264">
        <v>24</v>
      </c>
      <c r="D35" s="141">
        <v>2934</v>
      </c>
    </row>
    <row r="36" spans="1:4" s="2" customFormat="1" x14ac:dyDescent="0.2">
      <c r="A36" s="272" t="s">
        <v>1188</v>
      </c>
      <c r="B36" s="273" t="s">
        <v>1189</v>
      </c>
      <c r="C36" s="264">
        <v>25</v>
      </c>
      <c r="D36" s="141">
        <v>0</v>
      </c>
    </row>
    <row r="37" spans="1:4" s="2" customFormat="1" x14ac:dyDescent="0.2">
      <c r="A37" s="272" t="s">
        <v>1190</v>
      </c>
      <c r="B37" s="273" t="s">
        <v>1191</v>
      </c>
      <c r="C37" s="264">
        <v>26</v>
      </c>
      <c r="D37" s="141">
        <v>0</v>
      </c>
    </row>
    <row r="38" spans="1:4" s="2" customFormat="1" x14ac:dyDescent="0.2">
      <c r="A38" s="272" t="s">
        <v>1192</v>
      </c>
      <c r="B38" s="273" t="s">
        <v>2983</v>
      </c>
      <c r="C38" s="264">
        <v>27</v>
      </c>
      <c r="D38" s="141">
        <v>1373</v>
      </c>
    </row>
    <row r="39" spans="1:4" s="2" customFormat="1" x14ac:dyDescent="0.2">
      <c r="A39" s="272" t="s">
        <v>1193</v>
      </c>
      <c r="B39" s="273" t="s">
        <v>3032</v>
      </c>
      <c r="C39" s="264">
        <v>28</v>
      </c>
      <c r="D39" s="141">
        <v>1987634</v>
      </c>
    </row>
    <row r="40" spans="1:4" s="2" customFormat="1" x14ac:dyDescent="0.2">
      <c r="A40" s="275" t="s">
        <v>3033</v>
      </c>
      <c r="B40" s="271" t="s">
        <v>3034</v>
      </c>
      <c r="C40" s="264">
        <v>29</v>
      </c>
      <c r="D40" s="141">
        <v>202544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5221221</v>
      </c>
    </row>
    <row r="48" spans="1:4" s="2" customFormat="1" x14ac:dyDescent="0.2">
      <c r="A48" s="278"/>
      <c r="B48" s="271" t="s">
        <v>3084</v>
      </c>
      <c r="C48" s="264">
        <v>37</v>
      </c>
      <c r="D48" s="140">
        <f>D49+D54+D90+D95</f>
        <v>2523598</v>
      </c>
    </row>
    <row r="49" spans="1:4" s="2" customFormat="1" x14ac:dyDescent="0.2">
      <c r="A49" s="276"/>
      <c r="B49" s="271" t="s">
        <v>3085</v>
      </c>
      <c r="C49" s="264">
        <v>38</v>
      </c>
      <c r="D49" s="140">
        <f>SUM(D50:D53)</f>
        <v>2000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v>2000</v>
      </c>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2500140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2284803</v>
      </c>
    </row>
    <row r="61" spans="1:4" s="2" customFormat="1" x14ac:dyDescent="0.2">
      <c r="A61" s="272"/>
      <c r="B61" s="273" t="s">
        <v>1568</v>
      </c>
      <c r="C61" s="264">
        <v>50</v>
      </c>
      <c r="D61" s="141">
        <v>945028</v>
      </c>
    </row>
    <row r="62" spans="1:4" s="2" customFormat="1" x14ac:dyDescent="0.2">
      <c r="A62" s="272"/>
      <c r="B62" s="273" t="s">
        <v>1569</v>
      </c>
      <c r="C62" s="264">
        <v>51</v>
      </c>
      <c r="D62" s="141">
        <v>848292</v>
      </c>
    </row>
    <row r="63" spans="1:4" s="2" customFormat="1" x14ac:dyDescent="0.2">
      <c r="A63" s="272"/>
      <c r="B63" s="273" t="s">
        <v>1570</v>
      </c>
      <c r="C63" s="264">
        <v>52</v>
      </c>
      <c r="D63" s="141">
        <v>415374</v>
      </c>
    </row>
    <row r="64" spans="1:4" s="2" customFormat="1" x14ac:dyDescent="0.2">
      <c r="A64" s="272"/>
      <c r="B64" s="273" t="s">
        <v>1571</v>
      </c>
      <c r="C64" s="264">
        <v>53</v>
      </c>
      <c r="D64" s="141">
        <v>76109</v>
      </c>
    </row>
    <row r="65" spans="1:4" s="2" customFormat="1" x14ac:dyDescent="0.2">
      <c r="A65" s="270" t="s">
        <v>1186</v>
      </c>
      <c r="B65" s="271" t="s">
        <v>3089</v>
      </c>
      <c r="C65" s="264">
        <v>54</v>
      </c>
      <c r="D65" s="140">
        <f>SUM(D66:D69)</f>
        <v>182</v>
      </c>
    </row>
    <row r="66" spans="1:4" s="2" customFormat="1" x14ac:dyDescent="0.2">
      <c r="A66" s="276"/>
      <c r="B66" s="273" t="s">
        <v>1568</v>
      </c>
      <c r="C66" s="264">
        <v>55</v>
      </c>
      <c r="D66" s="141">
        <v>182</v>
      </c>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834</v>
      </c>
    </row>
    <row r="81" spans="1:4" s="2" customFormat="1" x14ac:dyDescent="0.2">
      <c r="A81" s="270"/>
      <c r="B81" s="273" t="s">
        <v>1568</v>
      </c>
      <c r="C81" s="264">
        <v>70</v>
      </c>
      <c r="D81" s="141">
        <v>834</v>
      </c>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214321</v>
      </c>
    </row>
    <row r="86" spans="1:4" s="2" customFormat="1" x14ac:dyDescent="0.2">
      <c r="A86" s="270"/>
      <c r="B86" s="273" t="s">
        <v>1568</v>
      </c>
      <c r="C86" s="264">
        <v>75</v>
      </c>
      <c r="D86" s="141">
        <v>214321</v>
      </c>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21458</v>
      </c>
    </row>
    <row r="91" spans="1:4" s="2" customFormat="1" x14ac:dyDescent="0.2">
      <c r="A91" s="270"/>
      <c r="B91" s="273" t="s">
        <v>1568</v>
      </c>
      <c r="C91" s="264">
        <v>80</v>
      </c>
      <c r="D91" s="141">
        <v>21458</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2697623</v>
      </c>
    </row>
    <row r="102" spans="1:5" s="2" customFormat="1" x14ac:dyDescent="0.2">
      <c r="A102" s="272"/>
      <c r="B102" s="280" t="s">
        <v>4041</v>
      </c>
      <c r="C102" s="264">
        <v>91</v>
      </c>
      <c r="D102" s="141"/>
    </row>
    <row r="103" spans="1:5" s="2" customFormat="1" x14ac:dyDescent="0.2">
      <c r="A103" s="272" t="s">
        <v>1181</v>
      </c>
      <c r="B103" s="280" t="s">
        <v>1365</v>
      </c>
      <c r="C103" s="264">
        <v>92</v>
      </c>
      <c r="D103" s="141">
        <v>2697623</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Josip Letica</v>
      </c>
      <c r="B109" s="291"/>
      <c r="C109" s="293"/>
      <c r="D109" s="293"/>
      <c r="E109" s="291"/>
    </row>
    <row r="110" spans="1:5" s="292" customFormat="1" ht="15" customHeight="1" x14ac:dyDescent="0.2">
      <c r="A110" s="291" t="str">
        <f>IF(RefStr!H27="","Telefon za kontakt: _________________","Telefon za kontakt: " &amp; RefStr!H27)</f>
        <v>Telefon za kontakt: 01 60 60 111</v>
      </c>
      <c r="B110" s="291"/>
      <c r="E110" s="291"/>
    </row>
    <row r="111" spans="1:5" s="292" customFormat="1" ht="15" customHeight="1" x14ac:dyDescent="0.2">
      <c r="A111" s="291" t="str">
        <f>IF(RefStr!H33="","Odgovorna osoba: _____________________________","Odgovorna osoba: " &amp; RefStr!H33)</f>
        <v>Odgovorna osoba: Mirko Boch</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24867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Mirjana</cp:lastModifiedBy>
  <cp:lastPrinted>2019-01-25T08:30:43Z</cp:lastPrinted>
  <dcterms:created xsi:type="dcterms:W3CDTF">2001-11-21T09:32:18Z</dcterms:created>
  <dcterms:modified xsi:type="dcterms:W3CDTF">2019-01-30T08:31:36Z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